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tonac-my.sharepoint.com/personal/ck1g20_soton_ac_uk/Documents/Documents/PhD/20_Historical_record_catalogue/"/>
    </mc:Choice>
  </mc:AlternateContent>
  <xr:revisionPtr revIDLastSave="198" documentId="8_{20516951-3379-4B2C-8F4C-42D953C85CAE}" xr6:coauthVersionLast="47" xr6:coauthVersionMax="47" xr10:uidLastSave="{98BAF68F-09D3-4B27-9AC9-8271421F58D4}"/>
  <bookViews>
    <workbookView xWindow="28680" yWindow="-120" windowWidth="29040" windowHeight="15720" xr2:uid="{8FB86131-9B33-41BE-BB40-45738662AB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1" i="1" l="1"/>
  <c r="G242" i="1"/>
  <c r="G241" i="1"/>
  <c r="G240" i="1"/>
  <c r="G239" i="1"/>
  <c r="G238" i="1"/>
  <c r="G237" i="1"/>
  <c r="G236" i="1"/>
  <c r="G235" i="1"/>
  <c r="F234" i="1"/>
  <c r="I234" i="1" s="1"/>
  <c r="F233" i="1"/>
  <c r="I233" i="1" s="1"/>
  <c r="F232" i="1"/>
  <c r="I232" i="1" s="1"/>
  <c r="I231" i="1"/>
  <c r="F230" i="1"/>
  <c r="I230" i="1" s="1"/>
  <c r="F229" i="1"/>
  <c r="I229" i="1" s="1"/>
  <c r="F228" i="1"/>
  <c r="I228" i="1" s="1"/>
  <c r="F227" i="1"/>
  <c r="I227" i="1" s="1"/>
  <c r="F226" i="1"/>
  <c r="I226" i="1" s="1"/>
  <c r="F225" i="1"/>
  <c r="I225" i="1" s="1"/>
  <c r="F224" i="1"/>
  <c r="I224" i="1" s="1"/>
  <c r="F223" i="1"/>
  <c r="I223" i="1" s="1"/>
  <c r="F222" i="1"/>
  <c r="I222" i="1" s="1"/>
  <c r="F221" i="1"/>
  <c r="I221" i="1" s="1"/>
  <c r="F220" i="1"/>
  <c r="I220" i="1" s="1"/>
  <c r="F219" i="1"/>
  <c r="I219" i="1" s="1"/>
  <c r="F218" i="1"/>
  <c r="I218" i="1" s="1"/>
  <c r="F217" i="1"/>
  <c r="I217" i="1" s="1"/>
  <c r="F216" i="1"/>
  <c r="I216" i="1" s="1"/>
  <c r="F215" i="1"/>
  <c r="I215" i="1" s="1"/>
  <c r="F214" i="1"/>
  <c r="I214" i="1" s="1"/>
  <c r="F213" i="1"/>
  <c r="I213" i="1" s="1"/>
  <c r="F212" i="1"/>
  <c r="I212" i="1" s="1"/>
  <c r="F211" i="1"/>
  <c r="I211" i="1" s="1"/>
  <c r="F210" i="1"/>
  <c r="I210" i="1" s="1"/>
  <c r="I209" i="1"/>
  <c r="G209" i="1" s="1"/>
  <c r="G208" i="1"/>
  <c r="G207" i="1"/>
  <c r="G206" i="1"/>
  <c r="G205" i="1"/>
  <c r="I204" i="1"/>
  <c r="G204" i="1"/>
  <c r="G203" i="1"/>
  <c r="G202" i="1"/>
  <c r="G201" i="1"/>
  <c r="I200" i="1"/>
  <c r="G200" i="1" s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I176" i="1"/>
  <c r="G176" i="1" s="1"/>
  <c r="I175" i="1"/>
  <c r="G175" i="1" s="1"/>
  <c r="G174" i="1"/>
  <c r="I173" i="1"/>
  <c r="G173" i="1" s="1"/>
  <c r="G172" i="1"/>
  <c r="I171" i="1"/>
  <c r="G171" i="1" s="1"/>
  <c r="G170" i="1"/>
  <c r="G169" i="1"/>
  <c r="I168" i="1"/>
  <c r="G168" i="1" s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I139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I104" i="1"/>
  <c r="G104" i="1" s="1"/>
  <c r="G103" i="1"/>
  <c r="G102" i="1"/>
  <c r="G101" i="1"/>
  <c r="G100" i="1"/>
  <c r="G99" i="1"/>
  <c r="G98" i="1"/>
  <c r="G97" i="1"/>
  <c r="G96" i="1"/>
  <c r="G95" i="1"/>
  <c r="G94" i="1"/>
  <c r="G93" i="1"/>
  <c r="I92" i="1"/>
  <c r="G92" i="1" s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I72" i="1"/>
  <c r="G72" i="1" s="1"/>
  <c r="I71" i="1"/>
  <c r="G71" i="1" s="1"/>
  <c r="G70" i="1"/>
  <c r="G69" i="1"/>
  <c r="G68" i="1"/>
  <c r="G67" i="1"/>
  <c r="G66" i="1"/>
  <c r="I65" i="1"/>
  <c r="G65" i="1" s="1"/>
  <c r="I64" i="1"/>
  <c r="G64" i="1" s="1"/>
  <c r="I63" i="1"/>
  <c r="G63" i="1" s="1"/>
  <c r="G62" i="1"/>
  <c r="I61" i="1"/>
  <c r="G61" i="1"/>
  <c r="I60" i="1"/>
  <c r="G60" i="1" s="1"/>
  <c r="G59" i="1"/>
  <c r="G58" i="1"/>
  <c r="I57" i="1"/>
  <c r="G57" i="1" s="1"/>
  <c r="G56" i="1"/>
  <c r="G55" i="1"/>
  <c r="G54" i="1"/>
  <c r="G46" i="1"/>
  <c r="G45" i="1"/>
  <c r="I44" i="1"/>
  <c r="G44" i="1" s="1"/>
  <c r="G43" i="1"/>
  <c r="G42" i="1"/>
  <c r="I41" i="1"/>
  <c r="G41" i="1"/>
  <c r="G40" i="1"/>
  <c r="I39" i="1"/>
  <c r="G39" i="1" s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I8" i="1"/>
  <c r="G8" i="1" s="1"/>
  <c r="G7" i="1"/>
  <c r="G6" i="1"/>
  <c r="G5" i="1"/>
  <c r="I4" i="1"/>
  <c r="G4" i="1" s="1"/>
  <c r="I3" i="1"/>
  <c r="G3" i="1" s="1"/>
  <c r="I2" i="1"/>
  <c r="G2" i="1"/>
</calcChain>
</file>

<file path=xl/sharedStrings.xml><?xml version="1.0" encoding="utf-8"?>
<sst xmlns="http://schemas.openxmlformats.org/spreadsheetml/2006/main" count="1704" uniqueCount="423">
  <si>
    <t>Location</t>
  </si>
  <si>
    <t>Country</t>
  </si>
  <si>
    <t>Latitude</t>
  </si>
  <si>
    <t>Longitude</t>
  </si>
  <si>
    <t>Record start</t>
  </si>
  <si>
    <t>Record finish</t>
  </si>
  <si>
    <t>Missing years</t>
  </si>
  <si>
    <t>Data Type</t>
  </si>
  <si>
    <t>Method</t>
  </si>
  <si>
    <t>Manual</t>
  </si>
  <si>
    <t>Link</t>
  </si>
  <si>
    <t>NA</t>
  </si>
  <si>
    <t>Courttown</t>
  </si>
  <si>
    <t>Ireland</t>
  </si>
  <si>
    <t>January - June 1842, August 1842 - August 1978, August 1979-December 1979</t>
  </si>
  <si>
    <t>Hourly</t>
  </si>
  <si>
    <t>Ballycastle</t>
  </si>
  <si>
    <t>January - June 1842, August 1842 - August 1979, August 1980-December 1980</t>
  </si>
  <si>
    <t>Castletownsend</t>
  </si>
  <si>
    <t>January - June 1842, 1843-June 1977, May-December 1978, August 1978-December 1978</t>
  </si>
  <si>
    <t>USA</t>
  </si>
  <si>
    <t>Unspecified</t>
  </si>
  <si>
    <t>Astoria</t>
  </si>
  <si>
    <t>UK</t>
  </si>
  <si>
    <t>Australia</t>
  </si>
  <si>
    <t>Cartagena</t>
  </si>
  <si>
    <t>Colombia</t>
  </si>
  <si>
    <t>Tumaco</t>
  </si>
  <si>
    <t>Buenaventura</t>
  </si>
  <si>
    <t>Acajutla</t>
  </si>
  <si>
    <t>El Salvador</t>
  </si>
  <si>
    <t>1972 - 1985</t>
  </si>
  <si>
    <t>Puerto Armuelles</t>
  </si>
  <si>
    <t>Panama</t>
  </si>
  <si>
    <t>Palau</t>
  </si>
  <si>
    <t>Belau</t>
  </si>
  <si>
    <t>Lungsurannaga</t>
  </si>
  <si>
    <t>Borneo</t>
  </si>
  <si>
    <t>Balikpapan</t>
  </si>
  <si>
    <t>Samarinda</t>
  </si>
  <si>
    <t>Pantuan</t>
  </si>
  <si>
    <t>Bayor</t>
  </si>
  <si>
    <t>Pointe-a-Pitre</t>
  </si>
  <si>
    <t>France</t>
  </si>
  <si>
    <t>Belem</t>
  </si>
  <si>
    <t>Brazil</t>
  </si>
  <si>
    <t>Fortaleza</t>
  </si>
  <si>
    <t>Recife</t>
  </si>
  <si>
    <t>Salvador</t>
  </si>
  <si>
    <t>Canavierias</t>
  </si>
  <si>
    <t>Rio de Janeiro</t>
  </si>
  <si>
    <t>Puerto Cortes</t>
  </si>
  <si>
    <t>Honduras</t>
  </si>
  <si>
    <t>Puerto Castilla</t>
  </si>
  <si>
    <t>Port Royal</t>
  </si>
  <si>
    <t>Jamaica</t>
  </si>
  <si>
    <t>Guantanamo</t>
  </si>
  <si>
    <t>Cuba</t>
  </si>
  <si>
    <t>Fajado</t>
  </si>
  <si>
    <t>Bermuda</t>
  </si>
  <si>
    <t xml:space="preserve">British overseas territory </t>
  </si>
  <si>
    <t>Bridgetown</t>
  </si>
  <si>
    <t>Barbados</t>
  </si>
  <si>
    <t>Palmyra</t>
  </si>
  <si>
    <t>La Union</t>
  </si>
  <si>
    <t>Corinto</t>
  </si>
  <si>
    <t>Nicaragua</t>
  </si>
  <si>
    <t>Cristobal</t>
  </si>
  <si>
    <t>Point Fortin</t>
  </si>
  <si>
    <t>Trinidad and Tobago</t>
  </si>
  <si>
    <t>Port- O- Spain</t>
  </si>
  <si>
    <t>Fort Point</t>
  </si>
  <si>
    <t>01/01/1854-31/05/1854, 01/12/1877-31/12/1877</t>
  </si>
  <si>
    <t>Presidio</t>
  </si>
  <si>
    <t>Wellington</t>
  </si>
  <si>
    <t>New Zealand</t>
  </si>
  <si>
    <t>Jardions du Roy</t>
  </si>
  <si>
    <t>Pointe de la Rose</t>
  </si>
  <si>
    <t>1693-1710</t>
  </si>
  <si>
    <t>HLW</t>
  </si>
  <si>
    <t>Bassin du Brest</t>
  </si>
  <si>
    <t>1793-1809, 1811,1838-1850</t>
  </si>
  <si>
    <t>1812-1845, 1858-1859, 1945-1952</t>
  </si>
  <si>
    <t>French Southern and Antartic Lands</t>
  </si>
  <si>
    <t>01/09/1962 - 14/03/1963, 15/08/1963 - 25/10/1972</t>
  </si>
  <si>
    <t>Honolulu</t>
  </si>
  <si>
    <t>Hilo</t>
  </si>
  <si>
    <t>Italy</t>
  </si>
  <si>
    <t>Punta delta Salute</t>
  </si>
  <si>
    <t>Diga Sud Lido</t>
  </si>
  <si>
    <t>Trieste</t>
  </si>
  <si>
    <t>NUNIEAU</t>
  </si>
  <si>
    <t>Oceanographic Platform</t>
  </si>
  <si>
    <t>Port-Vendres</t>
  </si>
  <si>
    <t>Sete</t>
  </si>
  <si>
    <t>Grau-de-la-Dent</t>
  </si>
  <si>
    <t>St Marys</t>
  </si>
  <si>
    <t>Devonport</t>
  </si>
  <si>
    <t>Weymouth</t>
  </si>
  <si>
    <t>Southampton</t>
  </si>
  <si>
    <t>1951-1966, 1980-1981</t>
  </si>
  <si>
    <t>Portsmouth</t>
  </si>
  <si>
    <t>Saint Paul Island</t>
  </si>
  <si>
    <t>Port Louis</t>
  </si>
  <si>
    <t>01/01/1842 - 09/05/1842, 16/12/1842-31/12/1842</t>
  </si>
  <si>
    <t>Macquarie Island</t>
  </si>
  <si>
    <t xml:space="preserve">01/01/1912 - 31/07/1912, 01/06/1913-31/12/1913 </t>
  </si>
  <si>
    <t>Cadiz</t>
  </si>
  <si>
    <t>Spain</t>
  </si>
  <si>
    <t>Daily Average</t>
  </si>
  <si>
    <t>Ascension Island</t>
  </si>
  <si>
    <t>01/01/1955 - 22/02/1955, 23/03/1955-31/12/1955</t>
  </si>
  <si>
    <t>Nice</t>
  </si>
  <si>
    <t>All days except 16/10/1979</t>
  </si>
  <si>
    <t>1-minute</t>
  </si>
  <si>
    <t>Villefranche</t>
  </si>
  <si>
    <t>Santa Cruz harbour (Southern Pier)</t>
  </si>
  <si>
    <t>Santa Cruz harbour (Northern Pier)</t>
  </si>
  <si>
    <t>Santa Cruz harbour (secondary)</t>
  </si>
  <si>
    <t>Portugal</t>
  </si>
  <si>
    <t>1893-1913, 1943-1955</t>
  </si>
  <si>
    <t>https://www.sciencedirect.com/science/article/pii/S002216941201092X#s0010</t>
  </si>
  <si>
    <t>La Rochelle, Vieux Port</t>
  </si>
  <si>
    <t>La Pallice</t>
  </si>
  <si>
    <t>Ile d'Aix</t>
  </si>
  <si>
    <t>1825 – 1972</t>
  </si>
  <si>
    <t>Fort Enet</t>
  </si>
  <si>
    <t>Fort Boyard</t>
  </si>
  <si>
    <t>Cuxhaven</t>
  </si>
  <si>
    <t>Germany</t>
  </si>
  <si>
    <t>Yamba</t>
  </si>
  <si>
    <t>Hobart</t>
  </si>
  <si>
    <t>Ballina</t>
  </si>
  <si>
    <t>Brisbane</t>
  </si>
  <si>
    <t>Cairns</t>
  </si>
  <si>
    <t>Westport</t>
  </si>
  <si>
    <t>Lyttleton</t>
  </si>
  <si>
    <t>Ayukawa</t>
  </si>
  <si>
    <t>Japan</t>
  </si>
  <si>
    <t>Hanasaki</t>
  </si>
  <si>
    <t>Yokohama</t>
  </si>
  <si>
    <t>Seattle</t>
  </si>
  <si>
    <t>Isle de Naos</t>
  </si>
  <si>
    <t>Governors Island</t>
  </si>
  <si>
    <t>Marigram</t>
  </si>
  <si>
    <t>Hamilton ferry dock in Brooklyn</t>
  </si>
  <si>
    <t>Sandy Hook</t>
  </si>
  <si>
    <t>Fort Hamilton</t>
  </si>
  <si>
    <t>Chazallon</t>
  </si>
  <si>
    <t>Totalisateur</t>
  </si>
  <si>
    <t>1909, 1913, 1921, 1924</t>
  </si>
  <si>
    <t>Norway</t>
  </si>
  <si>
    <t>Vancouver</t>
  </si>
  <si>
    <t>Tide gauge 1 (Belfast)</t>
  </si>
  <si>
    <t>Continuous</t>
  </si>
  <si>
    <t>Tide gauge 2 (Belfast)</t>
  </si>
  <si>
    <t>Tide gauge 3 (Belfast)</t>
  </si>
  <si>
    <t>Tide gauge 4 (Belfast)</t>
  </si>
  <si>
    <t>Lightouse (Saint Nazaire)</t>
  </si>
  <si>
    <t>Hourly, 15min</t>
  </si>
  <si>
    <t xml:space="preserve">NUNIEAU </t>
  </si>
  <si>
    <t>5min</t>
  </si>
  <si>
    <t>Southport</t>
  </si>
  <si>
    <t>Wilmington</t>
  </si>
  <si>
    <t>Eastport</t>
  </si>
  <si>
    <t>HLW, Hourly</t>
  </si>
  <si>
    <t xml:space="preserve">Pulpit Harbour </t>
  </si>
  <si>
    <t>1887-1944</t>
  </si>
  <si>
    <t>Providence</t>
  </si>
  <si>
    <t>Fort Schulyer</t>
  </si>
  <si>
    <t>Willets point</t>
  </si>
  <si>
    <t>Battery</t>
  </si>
  <si>
    <t>Perth Amboy</t>
  </si>
  <si>
    <t>Old Point Comfort</t>
  </si>
  <si>
    <t>Norfolk</t>
  </si>
  <si>
    <t>Charlston</t>
  </si>
  <si>
    <t>1862 – 1881</t>
  </si>
  <si>
    <t>Miami Beach</t>
  </si>
  <si>
    <t>Red River Landing</t>
  </si>
  <si>
    <t>Bayou Sara</t>
  </si>
  <si>
    <t>Baton rouge</t>
  </si>
  <si>
    <t>Plaquemines</t>
  </si>
  <si>
    <t>Donaldsville</t>
  </si>
  <si>
    <t>College Point</t>
  </si>
  <si>
    <t>Fort Jackson</t>
  </si>
  <si>
    <t>Carrollton</t>
  </si>
  <si>
    <t>Algiers</t>
  </si>
  <si>
    <t>East Bay</t>
  </si>
  <si>
    <t>Biloxi</t>
  </si>
  <si>
    <t>Galvston</t>
  </si>
  <si>
    <t>Sacaramento</t>
  </si>
  <si>
    <t>Sausalito</t>
  </si>
  <si>
    <t>1898 – 1951</t>
  </si>
  <si>
    <t>San Francisco</t>
  </si>
  <si>
    <t>San Diego</t>
  </si>
  <si>
    <t>Santa Monica</t>
  </si>
  <si>
    <t xml:space="preserve">Port Townsend </t>
  </si>
  <si>
    <t>Portland</t>
  </si>
  <si>
    <t>Kelly Point</t>
  </si>
  <si>
    <t>Sitka</t>
  </si>
  <si>
    <t>1895 – 1924</t>
  </si>
  <si>
    <t>Kodiak</t>
  </si>
  <si>
    <t>Unalaska</t>
  </si>
  <si>
    <t>1940 – 1945</t>
  </si>
  <si>
    <t>Adak</t>
  </si>
  <si>
    <t>Port Simpson</t>
  </si>
  <si>
    <t>Columbia River</t>
  </si>
  <si>
    <t>Boston tide gauge</t>
  </si>
  <si>
    <t>Baldwin data</t>
  </si>
  <si>
    <t>US Navy data</t>
  </si>
  <si>
    <t>US coast survey</t>
  </si>
  <si>
    <t>Dry dock construction</t>
  </si>
  <si>
    <t>Albany</t>
  </si>
  <si>
    <t>Port Elizabeth</t>
  </si>
  <si>
    <t>Port Newark</t>
  </si>
  <si>
    <t>Gregory Avenue</t>
  </si>
  <si>
    <t>Montclair Bridge</t>
  </si>
  <si>
    <t>Constable Hook</t>
  </si>
  <si>
    <t>Staten Island Ferry Dock</t>
  </si>
  <si>
    <t>Tide gauge 1 (Canale Candio)</t>
  </si>
  <si>
    <t>Tide gauge 2 (Canale Candio)</t>
  </si>
  <si>
    <t>Tide gauge 3 (Canale Candio)</t>
  </si>
  <si>
    <t>HLW, 30min</t>
  </si>
  <si>
    <t>01/01/1864-31/07/1864, 01/11/1866-31/12/1866</t>
  </si>
  <si>
    <t>HLW, hourly</t>
  </si>
  <si>
    <t>01/04/1888-1945, 01/01/1945-30/06/1945</t>
  </si>
  <si>
    <t>Hourly, 30min</t>
  </si>
  <si>
    <t>Southend</t>
  </si>
  <si>
    <t>Tilbury</t>
  </si>
  <si>
    <t>Tower Pier</t>
  </si>
  <si>
    <t>6min, hourly</t>
  </si>
  <si>
    <t>Astoria tongue point</t>
  </si>
  <si>
    <t xml:space="preserve">Manual </t>
  </si>
  <si>
    <t>Fort Stevens</t>
  </si>
  <si>
    <t>Astoria Youngs Bay</t>
  </si>
  <si>
    <t>Dunkerque</t>
  </si>
  <si>
    <t>Calais</t>
  </si>
  <si>
    <t>Boulogne</t>
  </si>
  <si>
    <t>Tidal Pole (Outer harbour)</t>
  </si>
  <si>
    <t>6hr</t>
  </si>
  <si>
    <t>Adie (Outer harbour)</t>
  </si>
  <si>
    <t>Daily average</t>
  </si>
  <si>
    <t>Thomson floating gauge (Outer harbour)</t>
  </si>
  <si>
    <t>OTT (mechanical recorder)</t>
  </si>
  <si>
    <t>15 min</t>
  </si>
  <si>
    <t>Alicante II (Inner harbour)</t>
  </si>
  <si>
    <t>Adie (Santander)</t>
  </si>
  <si>
    <t>Mier (Santander)</t>
  </si>
  <si>
    <t xml:space="preserve">Iglesias (Santander) </t>
  </si>
  <si>
    <t>Poole Bridge</t>
  </si>
  <si>
    <t>Continuous, weekly max</t>
  </si>
  <si>
    <t>Mayport</t>
  </si>
  <si>
    <t>Acosta Bridge</t>
  </si>
  <si>
    <t xml:space="preserve">Longbranch </t>
  </si>
  <si>
    <t xml:space="preserve">US Army engineers </t>
  </si>
  <si>
    <t>Passage West (Cork)</t>
  </si>
  <si>
    <t>Cobh</t>
  </si>
  <si>
    <t>Walton-on-Naze</t>
  </si>
  <si>
    <t>Margate Harbour</t>
  </si>
  <si>
    <t>Shivering Sand</t>
  </si>
  <si>
    <t>Coryton</t>
  </si>
  <si>
    <t>Gallions Pier (Albert Dock)</t>
  </si>
  <si>
    <t>Silertown (North Woolwich)</t>
  </si>
  <si>
    <t>Cherry Garden Pier</t>
  </si>
  <si>
    <t>Old Swan Pier</t>
  </si>
  <si>
    <t>All Hallows Pier</t>
  </si>
  <si>
    <t>Temple Pier</t>
  </si>
  <si>
    <t>Strand-on-Green</t>
  </si>
  <si>
    <t>Richmond</t>
  </si>
  <si>
    <t>Socoa</t>
  </si>
  <si>
    <t>Hourly, 5min</t>
  </si>
  <si>
    <t>Quai Nord</t>
  </si>
  <si>
    <t>Ivory Coast</t>
  </si>
  <si>
    <t>Williamstown</t>
  </si>
  <si>
    <t>Dún Laoghaire Harbour</t>
  </si>
  <si>
    <t>Sacramento River, I Street</t>
  </si>
  <si>
    <t>Sacramento River, Snodgrass</t>
  </si>
  <si>
    <t>Mokelumne River, Thornton</t>
  </si>
  <si>
    <t>Sacramento River, Walnut Grove</t>
  </si>
  <si>
    <t>Mokelumne River, New Hope</t>
  </si>
  <si>
    <t>Sacramento River, Rio Vista</t>
  </si>
  <si>
    <t>Georgiana Slough, Mokelumne River</t>
  </si>
  <si>
    <t>Three Mile Slough, Sacramento River</t>
  </si>
  <si>
    <t>Sacramento River, Collinsville</t>
  </si>
  <si>
    <t>Suisun Bay, Benicia (East Bay, Martinez)</t>
  </si>
  <si>
    <t>San Joaquin River, Antioch</t>
  </si>
  <si>
    <t>San Joaquin River, San Andreas Landing</t>
  </si>
  <si>
    <t>Three Mile Slough, San Joaquin River</t>
  </si>
  <si>
    <t>San Joaquin River, Venice Island</t>
  </si>
  <si>
    <t xml:space="preserve">Middle River, Bacon Island	</t>
  </si>
  <si>
    <t>San Joaquin River, Rindge Pump</t>
  </si>
  <si>
    <t>Old River, Rock Slough (Old River, Bacon Island)</t>
  </si>
  <si>
    <t>San Joaquin River, Burns Cutoff (Stockton)</t>
  </si>
  <si>
    <t>Middle River, Borden (Union Pt)</t>
  </si>
  <si>
    <t>San Joaquin River, Brandt Bridge</t>
  </si>
  <si>
    <t>Middle River, Mowry Bridge</t>
  </si>
  <si>
    <t>Old River, Clifton Court Ferry</t>
  </si>
  <si>
    <t>Grantline Canal, Tracy</t>
  </si>
  <si>
    <t>Old River, Tracy Blvd Bridge</t>
  </si>
  <si>
    <t>San Joaquin River, Mossdale Bridge</t>
  </si>
  <si>
    <t xml:space="preserve">Georges and Princes Pier </t>
  </si>
  <si>
    <t>15min</t>
  </si>
  <si>
    <t>Hilbre Island</t>
  </si>
  <si>
    <t>Singapore Town</t>
  </si>
  <si>
    <t>Singapore</t>
  </si>
  <si>
    <t>01/01/1834-31/08/1834, 01/09/1835-30/09/1840, 01/04/1841-31/12/1841</t>
  </si>
  <si>
    <t>Victoria Dock</t>
  </si>
  <si>
    <t>Sembawang</t>
  </si>
  <si>
    <t>01/01/1947-06/02/1947, 10/03/1947-31/12/1947</t>
  </si>
  <si>
    <t>Mossel Bay</t>
  </si>
  <si>
    <t>Ledger</t>
  </si>
  <si>
    <t xml:space="preserve">Ledger </t>
  </si>
  <si>
    <t>Ledger and Digital</t>
  </si>
  <si>
    <t>Plot Digitizer</t>
  </si>
  <si>
    <t>No. Recorded yrs</t>
  </si>
  <si>
    <t>No. Missing yrs</t>
  </si>
  <si>
    <t>Marigrams</t>
  </si>
  <si>
    <t>Citizen Science</t>
  </si>
  <si>
    <t>01/01/187-30/06/1897</t>
  </si>
  <si>
    <r>
      <t>la M</t>
    </r>
    <r>
      <rPr>
        <sz val="11"/>
        <color theme="1"/>
        <rFont val="Aptos Narrow"/>
        <family val="2"/>
        <scheme val="minor"/>
      </rPr>
      <t>âture</t>
    </r>
  </si>
  <si>
    <r>
      <t>Port-aux-Fran</t>
    </r>
    <r>
      <rPr>
        <sz val="11"/>
        <color theme="1"/>
        <rFont val="Aptos Narrow"/>
        <family val="2"/>
        <scheme val="minor"/>
      </rPr>
      <t>çais</t>
    </r>
  </si>
  <si>
    <t>Unknown dates</t>
  </si>
  <si>
    <t>Leixões Port</t>
  </si>
  <si>
    <t>1825- 1863</t>
  </si>
  <si>
    <t>1893-1940, 1945-1966, 1981- 1994</t>
  </si>
  <si>
    <t>1961-1965, 1977, 1979-1981</t>
  </si>
  <si>
    <t>1891-1892</t>
  </si>
  <si>
    <t>1873, 1880-1884</t>
  </si>
  <si>
    <t>1874-1875, 1886-1887</t>
  </si>
  <si>
    <t xml:space="preserve">Marigrams </t>
  </si>
  <si>
    <t>Marigrams and Digital</t>
  </si>
  <si>
    <t>1822-1852,1854-1862,1921-1924</t>
  </si>
  <si>
    <t>1935, 1938-1941, 1945-1950</t>
  </si>
  <si>
    <t>1925-1932,1955-1975</t>
  </si>
  <si>
    <t>1889,1892-1907,1913-1934</t>
  </si>
  <si>
    <t>1893-1930</t>
  </si>
  <si>
    <t>1922-1926</t>
  </si>
  <si>
    <t>1879-1917, 1920-1936, 1956-1970</t>
  </si>
  <si>
    <t>1830-1871, 1874-1890</t>
  </si>
  <si>
    <t>1856-1922, 1927-1932</t>
  </si>
  <si>
    <t>1952-1953</t>
  </si>
  <si>
    <t>1856-1880, 1884- 1895</t>
  </si>
  <si>
    <t>1854- 1887</t>
  </si>
  <si>
    <t>1863-1881</t>
  </si>
  <si>
    <t>1856-1872, 1878-1932, 1936-1950</t>
  </si>
  <si>
    <t>1892 – 1905, 1910-1917, 1920-1934, 1937 – 1948</t>
  </si>
  <si>
    <t>1920-1951</t>
  </si>
  <si>
    <t>1940-1957</t>
  </si>
  <si>
    <t>1922-1933</t>
  </si>
  <si>
    <t>1944-1946</t>
  </si>
  <si>
    <t>1865-1886, 1888-1889, various months missing in the record</t>
  </si>
  <si>
    <t>1868-1870</t>
  </si>
  <si>
    <t>1703-1800,1802-1834</t>
  </si>
  <si>
    <t>1876-1878,1880-1893,1895-1899, 1902-1909, 1912-1929, 1931, 1934-1940</t>
  </si>
  <si>
    <t>1880-1910,1912-1931,1934-1939</t>
  </si>
  <si>
    <t>1836-1854</t>
  </si>
  <si>
    <t>1856-1875, 1877, 1879-1908, 1910, 1912-1929, 1931-1933, 1937-1940</t>
  </si>
  <si>
    <t>07/1911-08/1914</t>
  </si>
  <si>
    <t>04/1939 - 05/1943, 07/1946 - 03/1950, 1963 -1964, 1966 - 1967</t>
  </si>
  <si>
    <t>1915-1919</t>
  </si>
  <si>
    <t>1939-1978</t>
  </si>
  <si>
    <t>1936-1952</t>
  </si>
  <si>
    <t>1880-1888, 1890-1891</t>
  </si>
  <si>
    <t>1936-1975</t>
  </si>
  <si>
    <t xml:space="preserve">06/1944-12/1950, 2002-2003 </t>
  </si>
  <si>
    <t>1946-1949</t>
  </si>
  <si>
    <t>1940-1943</t>
  </si>
  <si>
    <t>Sorgfjord</t>
  </si>
  <si>
    <t>01/01/1900-27/03/1900, 13/07/1900-31/12/1900</t>
  </si>
  <si>
    <t>01/01/1872-19/10/1872, 27/11/1872-17/02/1893, 25/04/1873-31/12/1873</t>
  </si>
  <si>
    <t>30min and hourly</t>
  </si>
  <si>
    <t>Port Vigo</t>
  </si>
  <si>
    <t>01/01/1897-7/06/1897, 14/07/1897</t>
  </si>
  <si>
    <t>In Review</t>
  </si>
  <si>
    <t>WebPlotDigitizer</t>
  </si>
  <si>
    <t>Specalised Algorithm</t>
  </si>
  <si>
    <t>UnGraph</t>
  </si>
  <si>
    <t>https://www.nodc.noaa.gov/media/pdf/esm/ESM_SEP2003vol14no1.pdf</t>
  </si>
  <si>
    <t>https://journals.ametsoc.org/view/journals/clim/16/6/1520-0442_2003_016_0982_svatcc_2.0.co_2.xml</t>
  </si>
  <si>
    <t>https://agupubs.onlinelibrary.wiley.com/doi/full/10.1029/2003GL019166</t>
  </si>
  <si>
    <t>https://academic.oup.com/gji/article/71/3/809/656230?login=true</t>
  </si>
  <si>
    <t>https://link.springer.com/article/10.1007/s10236-005-0056-8</t>
  </si>
  <si>
    <t>https://link.springer.com/article/10.1007/s10236-005-0044-z</t>
  </si>
  <si>
    <t>https://journals.ametsoc.org/view/journals/phoc/36/6/jpo2876.1.xml</t>
  </si>
  <si>
    <t>https://journals.openedition.org/mediterranee/170#tocto1n3</t>
  </si>
  <si>
    <t>https://www.sciencedirect.com/science/article/pii/S0278434306003888#sec2</t>
  </si>
  <si>
    <t>https://www.sciencedirect.com/science/article/pii/S0278434309002313</t>
  </si>
  <si>
    <t>https://agupubs.onlinelibrary.wiley.com/doi/full/10.1029/2010JC006404</t>
  </si>
  <si>
    <t>https://agupubs.onlinelibrary.wiley.com/doi/full/10.1029/2010JC006113</t>
  </si>
  <si>
    <t>https://academic.oup.com/gji/article/182/2/781/571033</t>
  </si>
  <si>
    <t>https://agupubs.onlinelibrary.wiley.com/doi/full/10.1029/2011JC007558</t>
  </si>
  <si>
    <t>https://www.tandfonline.com/doi/abs/10.2989/1814232X.2012.689623?casa_token=zBny8ik3tAMAAAAA:D-WLZrlhXskUGl1Xag8khGwd83rNrPI2GZ94RlKOsCvfW4t4DDubKDq8PhmhPgZCerNLRIoGbCBZ</t>
  </si>
  <si>
    <t>https://agupubs.onlinelibrary.wiley.com/doi/full/10.1029/2011JF001964</t>
  </si>
  <si>
    <t>https://agupubs.onlinelibrary.wiley.com/doi/full/10.1002/jgrc.20377</t>
  </si>
  <si>
    <t>https://www.sciencedirect.com/science/article/pii/S0278434313001283#s0010</t>
  </si>
  <si>
    <t>https://link.springer.com/article/10.1007/s10236-013-0598-0</t>
  </si>
  <si>
    <t>https://www.researchgate.net/publication/261063515_Nineteenth_Century_North_American_and_Pacific_Tidal_Data_Lost_or_Just_Forgotten</t>
  </si>
  <si>
    <t>https://agupubs.onlinelibrary.wiley.com/doi/full/10.1002/2014GL059574</t>
  </si>
  <si>
    <t>https://link.springer.com/article/10.1007/s00190-014-0728-6</t>
  </si>
  <si>
    <t>https://www.researchgate.net/publication/273705568_Maintaining_legacy_data_Saving_Belfast_Harbour_UK_tide-gauge_data_1901-2010</t>
  </si>
  <si>
    <t>https://refmar.shom.fr/sites/default/files/2024-07/Reconstruction%20serie%20maregraphique%20Saint-Nazaire%20par%20Yann%20Ferret%202016.pdf</t>
  </si>
  <si>
    <t>https://agupubs.onlinelibrary.wiley.com/doi/full/10.1002/2016GL069494</t>
  </si>
  <si>
    <t>https://pdxscholar.library.pdx.edu/cgi/viewcontent.cgi?article=1426&amp;context=cengin_fac</t>
  </si>
  <si>
    <t>https://agupubs.onlinelibrary.wiley.com/doi/full/10.1029/2017JC013645</t>
  </si>
  <si>
    <t>https://agupubs.onlinelibrary.wiley.com/doi/full/10.1029/2018JC014313</t>
  </si>
  <si>
    <t>https://link.springer.com/article/10.1007/s12237-018-0379-6</t>
  </si>
  <si>
    <t>https://link.springer.com/article/10.1007/s00190-019-01238-w#Sec2</t>
  </si>
  <si>
    <t>https://agupubs.onlinelibrary.wiley.com/doi/full/10.1029/2019JC015277</t>
  </si>
  <si>
    <t>https://agupubs.onlinelibrary.wiley.com/doi/full/10.1029/2019JC015656</t>
  </si>
  <si>
    <t>https://theses.hal.science/tel-02899411/</t>
  </si>
  <si>
    <t>https://rmets.onlinelibrary.wiley.com/doi/full/10.1002/gdj3.112</t>
  </si>
  <si>
    <t>https://southerncoastalgroup-scopac.org.uk/wp-content/uploads/2022/01/Digitisation-and-Analysis-of-Poole-Harbour-Tide-Gauge-Record-September-2021.pdf</t>
  </si>
  <si>
    <t>https://agupubs.onlinelibrary.wiley.com/doi/full/10.1029/2020JC016328</t>
  </si>
  <si>
    <t>https://os.copernicus.org/articles/17/1623/2021/#section2</t>
  </si>
  <si>
    <t>https://www.proquest.com/docview/2649433831?fromopenview=true&amp;pq-origsite=gscholar&amp;sourcetype=Scholarly%20Journals</t>
  </si>
  <si>
    <t>https://hal.science/hal-04555208v1/file/Khan2023.pdf</t>
  </si>
  <si>
    <t>https://www.scirp.org/journal/paperinformation?paperid=128406</t>
  </si>
  <si>
    <t>https://agupubs.onlinelibrary.wiley.com/doi/full/10.1029/2024JC020908</t>
  </si>
  <si>
    <t>https://rmets.onlinelibrary.wiley.com/doi/10.1002/gdj3.256</t>
  </si>
  <si>
    <t>https://rmets.onlinelibrary.wiley.com/doi/10.1002/gdj3.70018</t>
  </si>
  <si>
    <t>https://hgss.copernicus.org/articles/17/1/2026/</t>
  </si>
  <si>
    <t>https://www.zooniverse.org/projects/psmsl/uk-tides</t>
  </si>
  <si>
    <t>Resolution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</si>
</sst>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222222"/>
      <name val="Aptos Narrow"/>
      <family val="2"/>
      <scheme val="minor"/>
    </font>
    <font>
      <sz val="11"/>
      <color rgb="FF232323"/>
      <name val="Aptos Narrow"/>
      <family val="2"/>
      <scheme val="minor"/>
    </font>
    <font>
      <sz val="11"/>
      <color rgb="FF1C1D1E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E9E9E"/>
      </left>
      <right style="medium">
        <color rgb="FF9E9E9E"/>
      </right>
      <top/>
      <bottom style="medium">
        <color rgb="FF9E9E9E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/>
    <xf numFmtId="2" fontId="1" fillId="2" borderId="1" xfId="0" applyNumberFormat="1" applyFont="1" applyFill="1" applyBorder="1"/>
    <xf numFmtId="0" fontId="0" fillId="0" borderId="1" xfId="0" applyBorder="1"/>
    <xf numFmtId="2" fontId="0" fillId="0" borderId="1" xfId="0" applyNumberFormat="1" applyBorder="1"/>
    <xf numFmtId="0" fontId="2" fillId="0" borderId="1" xfId="1" applyFill="1" applyBorder="1"/>
    <xf numFmtId="0" fontId="2" fillId="0" borderId="1" xfId="1" applyBorder="1"/>
    <xf numFmtId="2" fontId="3" fillId="0" borderId="1" xfId="0" applyNumberFormat="1" applyFont="1" applyBorder="1"/>
    <xf numFmtId="0" fontId="4" fillId="0" borderId="1" xfId="0" applyFont="1" applyBorder="1"/>
    <xf numFmtId="2" fontId="4" fillId="0" borderId="1" xfId="0" applyNumberFormat="1" applyFont="1" applyBorder="1"/>
    <xf numFmtId="0" fontId="4" fillId="0" borderId="0" xfId="0" applyFont="1"/>
    <xf numFmtId="0" fontId="2" fillId="0" borderId="1" xfId="1" applyFill="1" applyBorder="1" applyAlignment="1">
      <alignment vertical="center" wrapText="1"/>
    </xf>
    <xf numFmtId="0" fontId="5" fillId="0" borderId="1" xfId="0" applyFont="1" applyBorder="1"/>
    <xf numFmtId="0" fontId="3" fillId="0" borderId="1" xfId="0" applyFont="1" applyBorder="1"/>
    <xf numFmtId="0" fontId="6" fillId="0" borderId="0" xfId="0" applyFont="1"/>
    <xf numFmtId="0" fontId="0" fillId="0" borderId="2" xfId="0" applyBorder="1"/>
    <xf numFmtId="0" fontId="2" fillId="0" borderId="1" xfId="1" applyFill="1" applyBorder="1" applyAlignment="1">
      <alignment horizontal="left" vertical="center" wrapText="1" indent="1"/>
    </xf>
    <xf numFmtId="0" fontId="7" fillId="0" borderId="1" xfId="0" applyFont="1" applyBorder="1"/>
    <xf numFmtId="0" fontId="3" fillId="0" borderId="0" xfId="0" applyFont="1"/>
    <xf numFmtId="2" fontId="3" fillId="0" borderId="0" xfId="0" applyNumberFormat="1" applyFont="1"/>
    <xf numFmtId="1" fontId="0" fillId="0" borderId="1" xfId="0" applyNumberFormat="1" applyBorder="1"/>
    <xf numFmtId="0" fontId="3" fillId="3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right" vertical="center"/>
    </xf>
    <xf numFmtId="2" fontId="0" fillId="0" borderId="0" xfId="0" applyNumberFormat="1"/>
    <xf numFmtId="0" fontId="0" fillId="0" borderId="4" xfId="0" applyBorder="1"/>
    <xf numFmtId="2" fontId="0" fillId="0" borderId="4" xfId="0" applyNumberFormat="1" applyBorder="1"/>
    <xf numFmtId="0" fontId="3" fillId="0" borderId="1" xfId="0" applyFont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2" fillId="0" borderId="0" xfId="1"/>
    <xf numFmtId="0" fontId="9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mets.onlinelibrary.wiley.com/doi/full/10.1002/gdj3.112" TargetMode="External"/><Relationship Id="rId21" Type="http://schemas.openxmlformats.org/officeDocument/2006/relationships/hyperlink" Target="https://link.springer.com/article/10.1007/s12237-018-0379-6" TargetMode="External"/><Relationship Id="rId42" Type="http://schemas.openxmlformats.org/officeDocument/2006/relationships/hyperlink" Target="https://journals.ametsoc.org/view/journals/phoc/36/6/jpo2876.1.xml" TargetMode="External"/><Relationship Id="rId63" Type="http://schemas.openxmlformats.org/officeDocument/2006/relationships/hyperlink" Target="https://www.sciencedirect.com/science/article/pii/S0278434309002313" TargetMode="External"/><Relationship Id="rId84" Type="http://schemas.openxmlformats.org/officeDocument/2006/relationships/hyperlink" Target="https://link.springer.com/article/10.1007/s00190-014-0728-6" TargetMode="External"/><Relationship Id="rId138" Type="http://schemas.openxmlformats.org/officeDocument/2006/relationships/hyperlink" Target="https://rmets.onlinelibrary.wiley.com/doi/10.1002/gdj3.70018" TargetMode="External"/><Relationship Id="rId107" Type="http://schemas.openxmlformats.org/officeDocument/2006/relationships/hyperlink" Target="https://agupubs.onlinelibrary.wiley.com/doi/full/10.1029/2019JC015656" TargetMode="External"/><Relationship Id="rId11" Type="http://schemas.openxmlformats.org/officeDocument/2006/relationships/hyperlink" Target="https://www.sciencedirect.com/science/article/pii/S002216941201092X" TargetMode="External"/><Relationship Id="rId32" Type="http://schemas.openxmlformats.org/officeDocument/2006/relationships/hyperlink" Target="https://www.nodc.noaa.gov/media/pdf/esm/ESM_SEP2003vol14no1.pdf" TargetMode="External"/><Relationship Id="rId53" Type="http://schemas.openxmlformats.org/officeDocument/2006/relationships/hyperlink" Target="https://link.springer.com/article/10.1007/s10236-005-0044-z" TargetMode="External"/><Relationship Id="rId74" Type="http://schemas.openxmlformats.org/officeDocument/2006/relationships/hyperlink" Target="https://www.researchgate.net/publication/261063515_Nineteenth_Century_North_American_and_Pacific_Tidal_Data_Lost_or_Just_Forgotten" TargetMode="External"/><Relationship Id="rId128" Type="http://schemas.openxmlformats.org/officeDocument/2006/relationships/hyperlink" Target="https://rmets.onlinelibrary.wiley.com/doi/10.1002/gdj3.70018" TargetMode="External"/><Relationship Id="rId149" Type="http://schemas.openxmlformats.org/officeDocument/2006/relationships/hyperlink" Target="https://rmets.onlinelibrary.wiley.com/doi/10.1002/gdj3.70018" TargetMode="External"/><Relationship Id="rId5" Type="http://schemas.openxmlformats.org/officeDocument/2006/relationships/hyperlink" Target="https://www.sciencedirect.com/science/article/pii/S0278434309002313" TargetMode="External"/><Relationship Id="rId95" Type="http://schemas.openxmlformats.org/officeDocument/2006/relationships/hyperlink" Target="https://agupubs.onlinelibrary.wiley.com/doi/full/10.1029/2017JC013645" TargetMode="External"/><Relationship Id="rId22" Type="http://schemas.openxmlformats.org/officeDocument/2006/relationships/hyperlink" Target="https://www.sciencedirect.com/science/article/pii/S0278434313001283" TargetMode="External"/><Relationship Id="rId27" Type="http://schemas.openxmlformats.org/officeDocument/2006/relationships/hyperlink" Target="https://journals.ametsoc.org/view/journals/phoc/36/6/jpo2876.1.xml" TargetMode="External"/><Relationship Id="rId43" Type="http://schemas.openxmlformats.org/officeDocument/2006/relationships/hyperlink" Target="https://link.springer.com/article/10.1007/s00190-019-01238-w" TargetMode="External"/><Relationship Id="rId48" Type="http://schemas.openxmlformats.org/officeDocument/2006/relationships/hyperlink" Target="https://www.nodc.noaa.gov/media/pdf/esm/ESM_SEP2003vol14no1.pdf" TargetMode="External"/><Relationship Id="rId64" Type="http://schemas.openxmlformats.org/officeDocument/2006/relationships/hyperlink" Target="https://www.sciencedirect.com/science/article/pii/S0278434309002313" TargetMode="External"/><Relationship Id="rId69" Type="http://schemas.openxmlformats.org/officeDocument/2006/relationships/hyperlink" Target="https://www.sciencedirect.com/science/article/pii/S0278434313001283" TargetMode="External"/><Relationship Id="rId113" Type="http://schemas.openxmlformats.org/officeDocument/2006/relationships/hyperlink" Target="https://theses.hal.science/tel-02899411/" TargetMode="External"/><Relationship Id="rId118" Type="http://schemas.openxmlformats.org/officeDocument/2006/relationships/hyperlink" Target="https://rmets.onlinelibrary.wiley.com/doi/full/10.1002/gdj3.112" TargetMode="External"/><Relationship Id="rId134" Type="http://schemas.openxmlformats.org/officeDocument/2006/relationships/hyperlink" Target="https://rmets.onlinelibrary.wiley.com/doi/10.1002/gdj3.70018" TargetMode="External"/><Relationship Id="rId139" Type="http://schemas.openxmlformats.org/officeDocument/2006/relationships/hyperlink" Target="https://rmets.onlinelibrary.wiley.com/doi/10.1002/gdj3.70018" TargetMode="External"/><Relationship Id="rId80" Type="http://schemas.openxmlformats.org/officeDocument/2006/relationships/hyperlink" Target="https://agupubs.onlinelibrary.wiley.com/doi/full/10.1002/2014GL059574" TargetMode="External"/><Relationship Id="rId85" Type="http://schemas.openxmlformats.org/officeDocument/2006/relationships/hyperlink" Target="https://www.researchgate.net/publication/273705568_Maintaining_legacy_data_Saving_Belfast_Harbour_UK_tide-gauge_data_1901-2010" TargetMode="External"/><Relationship Id="rId150" Type="http://schemas.openxmlformats.org/officeDocument/2006/relationships/hyperlink" Target="https://rmets.onlinelibrary.wiley.com/doi/10.1002/gdj3.70018" TargetMode="External"/><Relationship Id="rId12" Type="http://schemas.openxmlformats.org/officeDocument/2006/relationships/hyperlink" Target="https://agupubs.onlinelibrary.wiley.com/doi/full/10.1002/2014GL059574" TargetMode="External"/><Relationship Id="rId17" Type="http://schemas.openxmlformats.org/officeDocument/2006/relationships/hyperlink" Target="https://theses.hal.science/tel-02899411/" TargetMode="External"/><Relationship Id="rId33" Type="http://schemas.openxmlformats.org/officeDocument/2006/relationships/hyperlink" Target="https://journals.openedition.org/mediterranee/170" TargetMode="External"/><Relationship Id="rId38" Type="http://schemas.openxmlformats.org/officeDocument/2006/relationships/hyperlink" Target="https://refmar.shom.fr/sites/default/files/2024-07/Reconstruction%20serie%20maregraphique%20Saint-Nazaire%20par%20Yann%20Ferret%202016.pdf" TargetMode="External"/><Relationship Id="rId59" Type="http://schemas.openxmlformats.org/officeDocument/2006/relationships/hyperlink" Target="https://journals.openedition.org/mediterranee/170" TargetMode="External"/><Relationship Id="rId103" Type="http://schemas.openxmlformats.org/officeDocument/2006/relationships/hyperlink" Target="https://link.springer.com/article/10.1007/s00190-019-01238-w" TargetMode="External"/><Relationship Id="rId108" Type="http://schemas.openxmlformats.org/officeDocument/2006/relationships/hyperlink" Target="https://agupubs.onlinelibrary.wiley.com/doi/full/10.1029/2019JC015656" TargetMode="External"/><Relationship Id="rId124" Type="http://schemas.openxmlformats.org/officeDocument/2006/relationships/hyperlink" Target="https://agupubs.onlinelibrary.wiley.com/doi/full/10.1029/2020JC016328" TargetMode="External"/><Relationship Id="rId129" Type="http://schemas.openxmlformats.org/officeDocument/2006/relationships/hyperlink" Target="https://rmets.onlinelibrary.wiley.com/doi/10.1002/gdj3.70018" TargetMode="External"/><Relationship Id="rId54" Type="http://schemas.openxmlformats.org/officeDocument/2006/relationships/hyperlink" Target="https://link.springer.com/article/10.1007/s10236-005-0044-z" TargetMode="External"/><Relationship Id="rId70" Type="http://schemas.openxmlformats.org/officeDocument/2006/relationships/hyperlink" Target="https://www.sciencedirect.com/science/article/pii/S0278434313001283" TargetMode="External"/><Relationship Id="rId75" Type="http://schemas.openxmlformats.org/officeDocument/2006/relationships/hyperlink" Target="https://www.researchgate.net/publication/261063515_Nineteenth_Century_North_American_and_Pacific_Tidal_Data_Lost_or_Just_Forgotten" TargetMode="External"/><Relationship Id="rId91" Type="http://schemas.openxmlformats.org/officeDocument/2006/relationships/hyperlink" Target="https://agupubs.onlinelibrary.wiley.com/doi/full/10.1029/2017JC013645" TargetMode="External"/><Relationship Id="rId96" Type="http://schemas.openxmlformats.org/officeDocument/2006/relationships/hyperlink" Target="https://agupubs.onlinelibrary.wiley.com/doi/full/10.1029/2018JC014313" TargetMode="External"/><Relationship Id="rId140" Type="http://schemas.openxmlformats.org/officeDocument/2006/relationships/hyperlink" Target="https://rmets.onlinelibrary.wiley.com/doi/10.1002/gdj3.70018" TargetMode="External"/><Relationship Id="rId145" Type="http://schemas.openxmlformats.org/officeDocument/2006/relationships/hyperlink" Target="https://rmets.onlinelibrary.wiley.com/doi/10.1002/gdj3.70018" TargetMode="External"/><Relationship Id="rId1" Type="http://schemas.openxmlformats.org/officeDocument/2006/relationships/hyperlink" Target="https://rmets.onlinelibrary.wiley.com/doi/10.1002/gdj3.256" TargetMode="External"/><Relationship Id="rId6" Type="http://schemas.openxmlformats.org/officeDocument/2006/relationships/hyperlink" Target="https://agupubs.onlinelibrary.wiley.com/doi/full/10.1029/2010JC006404" TargetMode="External"/><Relationship Id="rId23" Type="http://schemas.openxmlformats.org/officeDocument/2006/relationships/hyperlink" Target="https://os.copernicus.org/articles/17/1623/2021/" TargetMode="External"/><Relationship Id="rId28" Type="http://schemas.openxmlformats.org/officeDocument/2006/relationships/hyperlink" Target="https://agupubs.onlinelibrary.wiley.com/doi/full/10.1029/2003GL019166" TargetMode="External"/><Relationship Id="rId49" Type="http://schemas.openxmlformats.org/officeDocument/2006/relationships/hyperlink" Target="https://journals.ametsoc.org/view/journals/clim/16/6/1520-0442_2003_016_0982_svatcc_2.0.co_2.xml" TargetMode="External"/><Relationship Id="rId114" Type="http://schemas.openxmlformats.org/officeDocument/2006/relationships/hyperlink" Target="https://theses.hal.science/tel-02899411/" TargetMode="External"/><Relationship Id="rId119" Type="http://schemas.openxmlformats.org/officeDocument/2006/relationships/hyperlink" Target="https://rmets.onlinelibrary.wiley.com/doi/full/10.1002/gdj3.112" TargetMode="External"/><Relationship Id="rId44" Type="http://schemas.openxmlformats.org/officeDocument/2006/relationships/hyperlink" Target="https://hal.science/hal-04555208v1/file/Khan2023.pdf" TargetMode="External"/><Relationship Id="rId60" Type="http://schemas.openxmlformats.org/officeDocument/2006/relationships/hyperlink" Target="https://journals.openedition.org/mediterranee/170" TargetMode="External"/><Relationship Id="rId65" Type="http://schemas.openxmlformats.org/officeDocument/2006/relationships/hyperlink" Target="https://www.sciencedirect.com/science/article/pii/S0278434309002313" TargetMode="External"/><Relationship Id="rId81" Type="http://schemas.openxmlformats.org/officeDocument/2006/relationships/hyperlink" Target="https://agupubs.onlinelibrary.wiley.com/doi/full/10.1002/2014GL059574" TargetMode="External"/><Relationship Id="rId86" Type="http://schemas.openxmlformats.org/officeDocument/2006/relationships/hyperlink" Target="https://www.researchgate.net/publication/273705568_Maintaining_legacy_data_Saving_Belfast_Harbour_UK_tide-gauge_data_1901-2010" TargetMode="External"/><Relationship Id="rId130" Type="http://schemas.openxmlformats.org/officeDocument/2006/relationships/hyperlink" Target="https://rmets.onlinelibrary.wiley.com/doi/10.1002/gdj3.70018" TargetMode="External"/><Relationship Id="rId135" Type="http://schemas.openxmlformats.org/officeDocument/2006/relationships/hyperlink" Target="https://rmets.onlinelibrary.wiley.com/doi/10.1002/gdj3.70018" TargetMode="External"/><Relationship Id="rId151" Type="http://schemas.openxmlformats.org/officeDocument/2006/relationships/hyperlink" Target="https://rmets.onlinelibrary.wiley.com/doi/10.1002/gdj3.70018" TargetMode="External"/><Relationship Id="rId13" Type="http://schemas.openxmlformats.org/officeDocument/2006/relationships/hyperlink" Target="https://link.springer.com/article/10.1007/s00190-014-0728-6" TargetMode="External"/><Relationship Id="rId18" Type="http://schemas.openxmlformats.org/officeDocument/2006/relationships/hyperlink" Target="https://rmets.onlinelibrary.wiley.com/doi/full/10.1002/gdj3.112" TargetMode="External"/><Relationship Id="rId39" Type="http://schemas.openxmlformats.org/officeDocument/2006/relationships/hyperlink" Target="https://agupubs.onlinelibrary.wiley.com/doi/full/10.1029/2019JC015277" TargetMode="External"/><Relationship Id="rId109" Type="http://schemas.openxmlformats.org/officeDocument/2006/relationships/hyperlink" Target="https://agupubs.onlinelibrary.wiley.com/doi/full/10.1029/2019JC015656" TargetMode="External"/><Relationship Id="rId34" Type="http://schemas.openxmlformats.org/officeDocument/2006/relationships/hyperlink" Target="https://www.scirp.org/journal/paperinformation?paperid=128406" TargetMode="External"/><Relationship Id="rId50" Type="http://schemas.openxmlformats.org/officeDocument/2006/relationships/hyperlink" Target="https://journals.ametsoc.org/view/journals/clim/16/6/1520-0442_2003_016_0982_svatcc_2.0.co_2.xml" TargetMode="External"/><Relationship Id="rId55" Type="http://schemas.openxmlformats.org/officeDocument/2006/relationships/hyperlink" Target="https://link.springer.com/article/10.1007/s10236-005-0044-z" TargetMode="External"/><Relationship Id="rId76" Type="http://schemas.openxmlformats.org/officeDocument/2006/relationships/hyperlink" Target="https://www.researchgate.net/publication/261063515_Nineteenth_Century_North_American_and_Pacific_Tidal_Data_Lost_or_Just_Forgotten" TargetMode="External"/><Relationship Id="rId97" Type="http://schemas.openxmlformats.org/officeDocument/2006/relationships/hyperlink" Target="https://link.springer.com/article/10.1007/s12237-018-0379-6" TargetMode="External"/><Relationship Id="rId104" Type="http://schemas.openxmlformats.org/officeDocument/2006/relationships/hyperlink" Target="https://link.springer.com/article/10.1007/s00190-019-01238-w" TargetMode="External"/><Relationship Id="rId120" Type="http://schemas.openxmlformats.org/officeDocument/2006/relationships/hyperlink" Target="https://rmets.onlinelibrary.wiley.com/doi/full/10.1002/gdj3.112" TargetMode="External"/><Relationship Id="rId125" Type="http://schemas.openxmlformats.org/officeDocument/2006/relationships/hyperlink" Target="https://agupubs.onlinelibrary.wiley.com/doi/full/10.1029/2020JC016328" TargetMode="External"/><Relationship Id="rId141" Type="http://schemas.openxmlformats.org/officeDocument/2006/relationships/hyperlink" Target="https://rmets.onlinelibrary.wiley.com/doi/10.1002/gdj3.70018" TargetMode="External"/><Relationship Id="rId146" Type="http://schemas.openxmlformats.org/officeDocument/2006/relationships/hyperlink" Target="https://rmets.onlinelibrary.wiley.com/doi/10.1002/gdj3.70018" TargetMode="External"/><Relationship Id="rId7" Type="http://schemas.openxmlformats.org/officeDocument/2006/relationships/hyperlink" Target="https://agupubs.onlinelibrary.wiley.com/doi/full/10.1029/2010JC006113" TargetMode="External"/><Relationship Id="rId71" Type="http://schemas.openxmlformats.org/officeDocument/2006/relationships/hyperlink" Target="https://www.sciencedirect.com/science/article/pii/S0278434313001283" TargetMode="External"/><Relationship Id="rId92" Type="http://schemas.openxmlformats.org/officeDocument/2006/relationships/hyperlink" Target="https://agupubs.onlinelibrary.wiley.com/doi/full/10.1029/2017JC013645" TargetMode="External"/><Relationship Id="rId2" Type="http://schemas.openxmlformats.org/officeDocument/2006/relationships/hyperlink" Target="https://www.zooniverse.org/projects/psmsl/uk-tides" TargetMode="External"/><Relationship Id="rId29" Type="http://schemas.openxmlformats.org/officeDocument/2006/relationships/hyperlink" Target="https://link.springer.com/article/10.1007/s10236-013-0598-0" TargetMode="External"/><Relationship Id="rId24" Type="http://schemas.openxmlformats.org/officeDocument/2006/relationships/hyperlink" Target="https://hal.science/hal-04555208v1/file/Khan2023.pdf" TargetMode="External"/><Relationship Id="rId40" Type="http://schemas.openxmlformats.org/officeDocument/2006/relationships/hyperlink" Target="https://rmets.onlinelibrary.wiley.com/doi/10.1002/gdj3.70018" TargetMode="External"/><Relationship Id="rId45" Type="http://schemas.openxmlformats.org/officeDocument/2006/relationships/hyperlink" Target="https://agupubs.onlinelibrary.wiley.com/doi/full/10.1029/2024JC020908" TargetMode="External"/><Relationship Id="rId66" Type="http://schemas.openxmlformats.org/officeDocument/2006/relationships/hyperlink" Target="https://agupubs.onlinelibrary.wiley.com/doi/full/10.1029/2011JF001964" TargetMode="External"/><Relationship Id="rId87" Type="http://schemas.openxmlformats.org/officeDocument/2006/relationships/hyperlink" Target="https://www.researchgate.net/publication/273705568_Maintaining_legacy_data_Saving_Belfast_Harbour_UK_tide-gauge_data_1901-2010" TargetMode="External"/><Relationship Id="rId110" Type="http://schemas.openxmlformats.org/officeDocument/2006/relationships/hyperlink" Target="https://agupubs.onlinelibrary.wiley.com/doi/full/10.1029/2019JC015656" TargetMode="External"/><Relationship Id="rId115" Type="http://schemas.openxmlformats.org/officeDocument/2006/relationships/hyperlink" Target="https://theses.hal.science/tel-02899411/" TargetMode="External"/><Relationship Id="rId131" Type="http://schemas.openxmlformats.org/officeDocument/2006/relationships/hyperlink" Target="https://rmets.onlinelibrary.wiley.com/doi/10.1002/gdj3.70018" TargetMode="External"/><Relationship Id="rId136" Type="http://schemas.openxmlformats.org/officeDocument/2006/relationships/hyperlink" Target="https://rmets.onlinelibrary.wiley.com/doi/10.1002/gdj3.70018" TargetMode="External"/><Relationship Id="rId61" Type="http://schemas.openxmlformats.org/officeDocument/2006/relationships/hyperlink" Target="https://journals.openedition.org/mediterranee/170" TargetMode="External"/><Relationship Id="rId82" Type="http://schemas.openxmlformats.org/officeDocument/2006/relationships/hyperlink" Target="https://agupubs.onlinelibrary.wiley.com/doi/full/10.1002/2014GL059574" TargetMode="External"/><Relationship Id="rId152" Type="http://schemas.openxmlformats.org/officeDocument/2006/relationships/hyperlink" Target="https://hgss.copernicus.org/articles/17/1/2026/" TargetMode="External"/><Relationship Id="rId19" Type="http://schemas.openxmlformats.org/officeDocument/2006/relationships/hyperlink" Target="https://southerncoastalgroup-scopac.org.uk/wp-content/uploads/2022/01/Digitisation-and-Analysis-of-Poole-Harbour-Tide-Gauge-Record-September-2021.pdf" TargetMode="External"/><Relationship Id="rId14" Type="http://schemas.openxmlformats.org/officeDocument/2006/relationships/hyperlink" Target="https://www.researchgate.net/publication/273705568_Maintaining_legacy_data_Saving_Belfast_Harbour_UK_tide-gauge_data_1901-2010" TargetMode="External"/><Relationship Id="rId30" Type="http://schemas.openxmlformats.org/officeDocument/2006/relationships/hyperlink" Target="https://academic.oup.com/gji/article/71/3/809/656230?login=true" TargetMode="External"/><Relationship Id="rId35" Type="http://schemas.openxmlformats.org/officeDocument/2006/relationships/hyperlink" Target="https://agupubs.onlinelibrary.wiley.com/doi/full/10.1029/2011JF001964" TargetMode="External"/><Relationship Id="rId56" Type="http://schemas.openxmlformats.org/officeDocument/2006/relationships/hyperlink" Target="https://link.springer.com/article/10.1007/s10236-005-0044-z" TargetMode="External"/><Relationship Id="rId77" Type="http://schemas.openxmlformats.org/officeDocument/2006/relationships/hyperlink" Target="https://www.researchgate.net/publication/261063515_Nineteenth_Century_North_American_and_Pacific_Tidal_Data_Lost_or_Just_Forgotten" TargetMode="External"/><Relationship Id="rId100" Type="http://schemas.openxmlformats.org/officeDocument/2006/relationships/hyperlink" Target="https://link.springer.com/article/10.1007/s12237-018-0379-6" TargetMode="External"/><Relationship Id="rId105" Type="http://schemas.openxmlformats.org/officeDocument/2006/relationships/hyperlink" Target="https://agupubs.onlinelibrary.wiley.com/doi/full/10.1029/2019JC015277" TargetMode="External"/><Relationship Id="rId126" Type="http://schemas.openxmlformats.org/officeDocument/2006/relationships/hyperlink" Target="https://os.copernicus.org/articles/17/1623/2021/" TargetMode="External"/><Relationship Id="rId147" Type="http://schemas.openxmlformats.org/officeDocument/2006/relationships/hyperlink" Target="https://rmets.onlinelibrary.wiley.com/doi/10.1002/gdj3.70018" TargetMode="External"/><Relationship Id="rId8" Type="http://schemas.openxmlformats.org/officeDocument/2006/relationships/hyperlink" Target="https://agupubs.onlinelibrary.wiley.com/doi/full/10.1029/2011JC007558" TargetMode="External"/><Relationship Id="rId51" Type="http://schemas.openxmlformats.org/officeDocument/2006/relationships/hyperlink" Target="https://academic.oup.com/gji/article/71/3/809/656230?login=true" TargetMode="External"/><Relationship Id="rId72" Type="http://schemas.openxmlformats.org/officeDocument/2006/relationships/hyperlink" Target="https://www.sciencedirect.com/science/article/pii/S0278434313001283" TargetMode="External"/><Relationship Id="rId93" Type="http://schemas.openxmlformats.org/officeDocument/2006/relationships/hyperlink" Target="https://agupubs.onlinelibrary.wiley.com/doi/full/10.1029/2017JC013645" TargetMode="External"/><Relationship Id="rId98" Type="http://schemas.openxmlformats.org/officeDocument/2006/relationships/hyperlink" Target="https://link.springer.com/article/10.1007/s12237-018-0379-6" TargetMode="External"/><Relationship Id="rId121" Type="http://schemas.openxmlformats.org/officeDocument/2006/relationships/hyperlink" Target="https://rmets.onlinelibrary.wiley.com/doi/full/10.1002/gdj3.112" TargetMode="External"/><Relationship Id="rId142" Type="http://schemas.openxmlformats.org/officeDocument/2006/relationships/hyperlink" Target="https://rmets.onlinelibrary.wiley.com/doi/10.1002/gdj3.70018" TargetMode="External"/><Relationship Id="rId3" Type="http://schemas.openxmlformats.org/officeDocument/2006/relationships/hyperlink" Target="https://www.proquest.com/docview/2649433831?fromopenview=true&amp;pq-origsite=gscholar&amp;sourcetype=Scholarly%20Journals" TargetMode="External"/><Relationship Id="rId25" Type="http://schemas.openxmlformats.org/officeDocument/2006/relationships/hyperlink" Target="https://agupubs.onlinelibrary.wiley.com/doi/full/10.1029/2020JC016328" TargetMode="External"/><Relationship Id="rId46" Type="http://schemas.openxmlformats.org/officeDocument/2006/relationships/hyperlink" Target="https://www.zooniverse.org/projects/psmsl/uk-tides" TargetMode="External"/><Relationship Id="rId67" Type="http://schemas.openxmlformats.org/officeDocument/2006/relationships/hyperlink" Target="https://agupubs.onlinelibrary.wiley.com/doi/full/10.1002/jgrc.20377" TargetMode="External"/><Relationship Id="rId116" Type="http://schemas.openxmlformats.org/officeDocument/2006/relationships/hyperlink" Target="https://rmets.onlinelibrary.wiley.com/doi/full/10.1002/gdj3.112" TargetMode="External"/><Relationship Id="rId137" Type="http://schemas.openxmlformats.org/officeDocument/2006/relationships/hyperlink" Target="https://rmets.onlinelibrary.wiley.com/doi/10.1002/gdj3.70018" TargetMode="External"/><Relationship Id="rId20" Type="http://schemas.openxmlformats.org/officeDocument/2006/relationships/hyperlink" Target="https://agupubs.onlinelibrary.wiley.com/doi/full/10.1002/2016GL069494" TargetMode="External"/><Relationship Id="rId41" Type="http://schemas.openxmlformats.org/officeDocument/2006/relationships/hyperlink" Target="https://link.springer.com/article/10.1007/s10236-005-0056-8" TargetMode="External"/><Relationship Id="rId62" Type="http://schemas.openxmlformats.org/officeDocument/2006/relationships/hyperlink" Target="https://www.sciencedirect.com/science/article/pii/S0278434309002313" TargetMode="External"/><Relationship Id="rId83" Type="http://schemas.openxmlformats.org/officeDocument/2006/relationships/hyperlink" Target="https://link.springer.com/article/10.1007/s00190-014-0728-6" TargetMode="External"/><Relationship Id="rId88" Type="http://schemas.openxmlformats.org/officeDocument/2006/relationships/hyperlink" Target="https://refmar.shom.fr/sites/default/files/2024-07/Reconstruction%20serie%20maregraphique%20Saint-Nazaire%20par%20Yann%20Ferret%202016.pdf" TargetMode="External"/><Relationship Id="rId111" Type="http://schemas.openxmlformats.org/officeDocument/2006/relationships/hyperlink" Target="https://theses.hal.science/tel-02899411/" TargetMode="External"/><Relationship Id="rId132" Type="http://schemas.openxmlformats.org/officeDocument/2006/relationships/hyperlink" Target="https://rmets.onlinelibrary.wiley.com/doi/10.1002/gdj3.70018" TargetMode="External"/><Relationship Id="rId153" Type="http://schemas.openxmlformats.org/officeDocument/2006/relationships/hyperlink" Target="https://hgss.copernicus.org/articles/17/1/2026/" TargetMode="External"/><Relationship Id="rId15" Type="http://schemas.openxmlformats.org/officeDocument/2006/relationships/hyperlink" Target="https://link.springer.com/article/10.1007/s00190-019-01238-w" TargetMode="External"/><Relationship Id="rId36" Type="http://schemas.openxmlformats.org/officeDocument/2006/relationships/hyperlink" Target="https://www.sciencedirect.com/science/article/pii/S0278434306003888" TargetMode="External"/><Relationship Id="rId57" Type="http://schemas.openxmlformats.org/officeDocument/2006/relationships/hyperlink" Target="https://journals.openedition.org/mediterranee/170" TargetMode="External"/><Relationship Id="rId106" Type="http://schemas.openxmlformats.org/officeDocument/2006/relationships/hyperlink" Target="https://agupubs.onlinelibrary.wiley.com/doi/full/10.1029/2019JC015277" TargetMode="External"/><Relationship Id="rId127" Type="http://schemas.openxmlformats.org/officeDocument/2006/relationships/hyperlink" Target="https://www.proquest.com/docview/2649433831?fromopenview=true&amp;pq-origsite=gscholar&amp;sourcetype=Scholarly%20Journals" TargetMode="External"/><Relationship Id="rId10" Type="http://schemas.openxmlformats.org/officeDocument/2006/relationships/hyperlink" Target="https://agupubs.onlinelibrary.wiley.com/doi/full/10.1002/jgrc.20377" TargetMode="External"/><Relationship Id="rId31" Type="http://schemas.openxmlformats.org/officeDocument/2006/relationships/hyperlink" Target="https://www.researchgate.net/publication/261063515_Nineteenth_Century_North_American_and_Pacific_Tidal_Data_Lost_or_Just_Forgotten" TargetMode="External"/><Relationship Id="rId52" Type="http://schemas.openxmlformats.org/officeDocument/2006/relationships/hyperlink" Target="https://link.springer.com/article/10.1007/s10236-005-0044-z" TargetMode="External"/><Relationship Id="rId73" Type="http://schemas.openxmlformats.org/officeDocument/2006/relationships/hyperlink" Target="https://link.springer.com/article/10.1007/s10236-013-0598-0" TargetMode="External"/><Relationship Id="rId78" Type="http://schemas.openxmlformats.org/officeDocument/2006/relationships/hyperlink" Target="https://www.researchgate.net/publication/261063515_Nineteenth_Century_North_American_and_Pacific_Tidal_Data_Lost_or_Just_Forgotten" TargetMode="External"/><Relationship Id="rId94" Type="http://schemas.openxmlformats.org/officeDocument/2006/relationships/hyperlink" Target="https://agupubs.onlinelibrary.wiley.com/doi/full/10.1029/2017JC013645" TargetMode="External"/><Relationship Id="rId99" Type="http://schemas.openxmlformats.org/officeDocument/2006/relationships/hyperlink" Target="https://link.springer.com/article/10.1007/s12237-018-0379-6" TargetMode="External"/><Relationship Id="rId101" Type="http://schemas.openxmlformats.org/officeDocument/2006/relationships/hyperlink" Target="https://link.springer.com/article/10.1007/s12237-018-0379-6" TargetMode="External"/><Relationship Id="rId122" Type="http://schemas.openxmlformats.org/officeDocument/2006/relationships/hyperlink" Target="https://rmets.onlinelibrary.wiley.com/doi/full/10.1002/gdj3.112" TargetMode="External"/><Relationship Id="rId143" Type="http://schemas.openxmlformats.org/officeDocument/2006/relationships/hyperlink" Target="https://rmets.onlinelibrary.wiley.com/doi/10.1002/gdj3.70018" TargetMode="External"/><Relationship Id="rId148" Type="http://schemas.openxmlformats.org/officeDocument/2006/relationships/hyperlink" Target="https://rmets.onlinelibrary.wiley.com/doi/10.1002/gdj3.70018" TargetMode="External"/><Relationship Id="rId4" Type="http://schemas.openxmlformats.org/officeDocument/2006/relationships/hyperlink" Target="https://agupubs.onlinelibrary.wiley.com/doi/full/10.1029/2024JC020908" TargetMode="External"/><Relationship Id="rId9" Type="http://schemas.openxmlformats.org/officeDocument/2006/relationships/hyperlink" Target="https://www.tandfonline.com/doi/abs/10.2989/1814232X.2012.689623?casa_token=zBny8ik3tAMAAAAA:D-WLZrlhXskUGl1Xag8khGwd83rNrPI2GZ94RlKOsCvfW4t4DDubKDq8PhmhPgZCerNLRIoGbCBZ" TargetMode="External"/><Relationship Id="rId26" Type="http://schemas.openxmlformats.org/officeDocument/2006/relationships/hyperlink" Target="https://pdxscholar.library.pdx.edu/cgi/viewcontent.cgi?article=1426&amp;context=cengin_fac" TargetMode="External"/><Relationship Id="rId47" Type="http://schemas.openxmlformats.org/officeDocument/2006/relationships/hyperlink" Target="https://hgss.copernicus.org/articles/17/1/2026/" TargetMode="External"/><Relationship Id="rId68" Type="http://schemas.openxmlformats.org/officeDocument/2006/relationships/hyperlink" Target="https://agupubs.onlinelibrary.wiley.com/doi/full/10.1002/jgrc.20377" TargetMode="External"/><Relationship Id="rId89" Type="http://schemas.openxmlformats.org/officeDocument/2006/relationships/hyperlink" Target="https://agupubs.onlinelibrary.wiley.com/doi/full/10.1002/2016GL069494" TargetMode="External"/><Relationship Id="rId112" Type="http://schemas.openxmlformats.org/officeDocument/2006/relationships/hyperlink" Target="https://theses.hal.science/tel-02899411/" TargetMode="External"/><Relationship Id="rId133" Type="http://schemas.openxmlformats.org/officeDocument/2006/relationships/hyperlink" Target="https://rmets.onlinelibrary.wiley.com/doi/10.1002/gdj3.70018" TargetMode="External"/><Relationship Id="rId154" Type="http://schemas.openxmlformats.org/officeDocument/2006/relationships/printerSettings" Target="../printerSettings/printerSettings1.bin"/><Relationship Id="rId16" Type="http://schemas.openxmlformats.org/officeDocument/2006/relationships/hyperlink" Target="https://agupubs.onlinelibrary.wiley.com/doi/full/10.1029/2019JC015656" TargetMode="External"/><Relationship Id="rId37" Type="http://schemas.openxmlformats.org/officeDocument/2006/relationships/hyperlink" Target="https://academic.oup.com/gji/article/182/2/781/571033" TargetMode="External"/><Relationship Id="rId58" Type="http://schemas.openxmlformats.org/officeDocument/2006/relationships/hyperlink" Target="https://journals.openedition.org/mediterranee/170" TargetMode="External"/><Relationship Id="rId79" Type="http://schemas.openxmlformats.org/officeDocument/2006/relationships/hyperlink" Target="https://agupubs.onlinelibrary.wiley.com/doi/full/10.1002/2014GL059574" TargetMode="External"/><Relationship Id="rId102" Type="http://schemas.openxmlformats.org/officeDocument/2006/relationships/hyperlink" Target="https://link.springer.com/article/10.1007/s12237-018-0379-6" TargetMode="External"/><Relationship Id="rId123" Type="http://schemas.openxmlformats.org/officeDocument/2006/relationships/hyperlink" Target="https://agupubs.onlinelibrary.wiley.com/doi/full/10.1029/2020JC016328" TargetMode="External"/><Relationship Id="rId144" Type="http://schemas.openxmlformats.org/officeDocument/2006/relationships/hyperlink" Target="https://rmets.onlinelibrary.wiley.com/doi/10.1002/gdj3.70018" TargetMode="External"/><Relationship Id="rId90" Type="http://schemas.openxmlformats.org/officeDocument/2006/relationships/hyperlink" Target="https://pdxscholar.library.pdx.edu/cgi/viewcontent.cgi?article=1426&amp;context=cengin_fa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43C90-0725-422F-8AB9-4F021440A9B3}">
  <dimension ref="A1:U255"/>
  <sheetViews>
    <sheetView tabSelected="1" zoomScale="85" zoomScaleNormal="85" workbookViewId="0">
      <selection activeCell="H7" sqref="H7"/>
    </sheetView>
  </sheetViews>
  <sheetFormatPr defaultRowHeight="14.5" x14ac:dyDescent="0.35"/>
  <cols>
    <col min="1" max="1" width="34.36328125" style="3" bestFit="1" customWidth="1"/>
    <col min="2" max="2" width="14.7265625" style="3" bestFit="1" customWidth="1"/>
    <col min="3" max="4" width="12.7265625" style="4" bestFit="1" customWidth="1"/>
    <col min="5" max="5" width="11.08984375" style="3" bestFit="1" customWidth="1"/>
    <col min="6" max="6" width="12.08984375" style="3" bestFit="1" customWidth="1"/>
    <col min="7" max="7" width="20.81640625" style="4" customWidth="1"/>
    <col min="8" max="8" width="31.1796875" style="3" customWidth="1"/>
    <col min="9" max="9" width="13.453125" style="4" bestFit="1" customWidth="1"/>
    <col min="10" max="10" width="18.90625" style="3" bestFit="1" customWidth="1"/>
    <col min="11" max="11" width="27" style="3" bestFit="1" customWidth="1"/>
    <col min="12" max="12" width="21.1796875" style="3" bestFit="1" customWidth="1"/>
    <col min="13" max="13" width="157.1796875" style="3" bestFit="1" customWidth="1"/>
    <col min="22" max="16384" width="8.7265625" style="3"/>
  </cols>
  <sheetData>
    <row r="1" spans="1:13" x14ac:dyDescent="0.3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314</v>
      </c>
      <c r="H1" s="1" t="s">
        <v>6</v>
      </c>
      <c r="I1" s="2" t="s">
        <v>315</v>
      </c>
      <c r="J1" s="1" t="s">
        <v>7</v>
      </c>
      <c r="K1" s="1" t="s">
        <v>8</v>
      </c>
      <c r="L1" s="30" t="s">
        <v>422</v>
      </c>
      <c r="M1" s="1" t="s">
        <v>10</v>
      </c>
    </row>
    <row r="2" spans="1:13" x14ac:dyDescent="0.35">
      <c r="A2" s="3" t="s">
        <v>12</v>
      </c>
      <c r="B2" s="3" t="s">
        <v>13</v>
      </c>
      <c r="C2" s="4">
        <v>52.643171000000002</v>
      </c>
      <c r="D2" s="4">
        <v>-6.2247380000000003</v>
      </c>
      <c r="E2" s="3">
        <v>1842</v>
      </c>
      <c r="F2" s="3">
        <v>1979</v>
      </c>
      <c r="G2" s="4">
        <f t="shared" ref="G2:G96" si="0">(1+(F2-E2))-I2</f>
        <v>1.8333333333333428</v>
      </c>
      <c r="H2" s="3" t="s">
        <v>14</v>
      </c>
      <c r="I2" s="4">
        <f>0.5+136-(4/12)</f>
        <v>136.16666666666666</v>
      </c>
      <c r="J2" s="3" t="s">
        <v>310</v>
      </c>
      <c r="K2" s="3" t="s">
        <v>9</v>
      </c>
      <c r="L2" s="3" t="s">
        <v>15</v>
      </c>
      <c r="M2" s="6" t="s">
        <v>380</v>
      </c>
    </row>
    <row r="3" spans="1:13" x14ac:dyDescent="0.35">
      <c r="A3" s="3" t="s">
        <v>16</v>
      </c>
      <c r="B3" s="3" t="s">
        <v>13</v>
      </c>
      <c r="C3" s="4">
        <v>55.208117999999999</v>
      </c>
      <c r="D3" s="4">
        <v>-6.2390179999999997</v>
      </c>
      <c r="E3" s="3">
        <v>1842</v>
      </c>
      <c r="F3" s="3">
        <v>1980</v>
      </c>
      <c r="G3" s="4">
        <f t="shared" si="0"/>
        <v>1.863636363636374</v>
      </c>
      <c r="H3" s="3" t="s">
        <v>17</v>
      </c>
      <c r="I3" s="4">
        <f>0.5+137-(4/11)</f>
        <v>137.13636363636363</v>
      </c>
      <c r="J3" s="3" t="s">
        <v>310</v>
      </c>
      <c r="K3" s="3" t="s">
        <v>9</v>
      </c>
      <c r="L3" s="3" t="s">
        <v>15</v>
      </c>
      <c r="M3" s="6" t="s">
        <v>380</v>
      </c>
    </row>
    <row r="4" spans="1:13" x14ac:dyDescent="0.35">
      <c r="A4" s="3" t="s">
        <v>18</v>
      </c>
      <c r="B4" s="3" t="s">
        <v>13</v>
      </c>
      <c r="C4" s="4">
        <v>51.528897999999998</v>
      </c>
      <c r="D4" s="4">
        <v>-9.1724879999999995</v>
      </c>
      <c r="E4" s="3">
        <v>1842</v>
      </c>
      <c r="F4" s="3">
        <v>1978</v>
      </c>
      <c r="G4" s="4">
        <f t="shared" si="0"/>
        <v>1.3333333333333428</v>
      </c>
      <c r="H4" s="3" t="s">
        <v>19</v>
      </c>
      <c r="I4" s="4">
        <f>0.5+0.5+135- (4/12)</f>
        <v>135.66666666666666</v>
      </c>
      <c r="J4" s="3" t="s">
        <v>310</v>
      </c>
      <c r="K4" s="3" t="s">
        <v>9</v>
      </c>
      <c r="L4" s="3" t="s">
        <v>15</v>
      </c>
      <c r="M4" s="6" t="s">
        <v>380</v>
      </c>
    </row>
    <row r="5" spans="1:13" x14ac:dyDescent="0.35">
      <c r="A5" s="3" t="s">
        <v>25</v>
      </c>
      <c r="B5" s="3" t="s">
        <v>26</v>
      </c>
      <c r="C5" s="4">
        <v>10.421473000000001</v>
      </c>
      <c r="D5" s="4">
        <v>-75.549043999999995</v>
      </c>
      <c r="E5" s="3">
        <v>1951</v>
      </c>
      <c r="F5" s="8">
        <v>1994</v>
      </c>
      <c r="G5" s="4">
        <f t="shared" si="0"/>
        <v>44</v>
      </c>
      <c r="H5" s="3" t="s">
        <v>11</v>
      </c>
      <c r="I5" s="4">
        <v>0</v>
      </c>
      <c r="J5" s="3" t="s">
        <v>310</v>
      </c>
      <c r="K5" s="3" t="s">
        <v>9</v>
      </c>
      <c r="L5" s="3" t="s">
        <v>15</v>
      </c>
      <c r="M5" s="6" t="s">
        <v>377</v>
      </c>
    </row>
    <row r="6" spans="1:13" x14ac:dyDescent="0.35">
      <c r="A6" s="3" t="s">
        <v>27</v>
      </c>
      <c r="B6" s="3" t="s">
        <v>26</v>
      </c>
      <c r="C6" s="4">
        <v>1.811604</v>
      </c>
      <c r="D6" s="4">
        <v>-78.762587999999994</v>
      </c>
      <c r="E6" s="3">
        <v>1951</v>
      </c>
      <c r="F6" s="8">
        <v>1979</v>
      </c>
      <c r="G6" s="4">
        <f t="shared" si="0"/>
        <v>29</v>
      </c>
      <c r="H6" s="3" t="s">
        <v>11</v>
      </c>
      <c r="I6" s="4">
        <v>0</v>
      </c>
      <c r="J6" s="3" t="s">
        <v>310</v>
      </c>
      <c r="K6" s="3" t="s">
        <v>9</v>
      </c>
      <c r="L6" s="3" t="s">
        <v>15</v>
      </c>
      <c r="M6" s="6" t="s">
        <v>377</v>
      </c>
    </row>
    <row r="7" spans="1:13" x14ac:dyDescent="0.35">
      <c r="A7" s="3" t="s">
        <v>28</v>
      </c>
      <c r="B7" s="3" t="s">
        <v>26</v>
      </c>
      <c r="C7" s="4">
        <v>3.8885350000000001</v>
      </c>
      <c r="D7" s="4">
        <v>-77.081907999999999</v>
      </c>
      <c r="E7" s="3">
        <v>1951</v>
      </c>
      <c r="F7" s="8">
        <v>1979</v>
      </c>
      <c r="G7" s="4">
        <f t="shared" si="0"/>
        <v>29</v>
      </c>
      <c r="H7" s="3" t="s">
        <v>11</v>
      </c>
      <c r="I7" s="4">
        <v>0</v>
      </c>
      <c r="J7" s="3" t="s">
        <v>310</v>
      </c>
      <c r="K7" s="3" t="s">
        <v>9</v>
      </c>
      <c r="L7" s="3" t="s">
        <v>15</v>
      </c>
      <c r="M7" s="6" t="s">
        <v>377</v>
      </c>
    </row>
    <row r="8" spans="1:13" x14ac:dyDescent="0.35">
      <c r="A8" s="3" t="s">
        <v>29</v>
      </c>
      <c r="B8" s="3" t="s">
        <v>30</v>
      </c>
      <c r="C8" s="4">
        <v>13.584844</v>
      </c>
      <c r="D8" s="4">
        <v>-89.836433999999997</v>
      </c>
      <c r="E8" s="3">
        <v>1963</v>
      </c>
      <c r="F8" s="8">
        <v>1991</v>
      </c>
      <c r="G8" s="4">
        <f t="shared" si="0"/>
        <v>15</v>
      </c>
      <c r="H8" s="3" t="s">
        <v>31</v>
      </c>
      <c r="I8" s="4">
        <f>1+(F8-E8)-15</f>
        <v>14</v>
      </c>
      <c r="J8" s="3" t="s">
        <v>310</v>
      </c>
      <c r="K8" s="3" t="s">
        <v>9</v>
      </c>
      <c r="L8" s="3" t="s">
        <v>15</v>
      </c>
      <c r="M8" s="6" t="s">
        <v>377</v>
      </c>
    </row>
    <row r="9" spans="1:13" x14ac:dyDescent="0.35">
      <c r="A9" s="3" t="s">
        <v>32</v>
      </c>
      <c r="B9" s="3" t="s">
        <v>33</v>
      </c>
      <c r="C9" s="4">
        <v>8.2675660000000004</v>
      </c>
      <c r="D9" s="4">
        <v>-82.856039999999993</v>
      </c>
      <c r="E9" s="3">
        <v>1983</v>
      </c>
      <c r="F9" s="8">
        <v>1998</v>
      </c>
      <c r="G9" s="4">
        <f t="shared" si="0"/>
        <v>16</v>
      </c>
      <c r="H9" s="3" t="s">
        <v>11</v>
      </c>
      <c r="I9" s="4">
        <v>0</v>
      </c>
      <c r="J9" s="3" t="s">
        <v>310</v>
      </c>
      <c r="K9" s="3" t="s">
        <v>9</v>
      </c>
      <c r="L9" s="3" t="s">
        <v>15</v>
      </c>
      <c r="M9" s="6" t="s">
        <v>377</v>
      </c>
    </row>
    <row r="10" spans="1:13" x14ac:dyDescent="0.35">
      <c r="A10" s="3" t="s">
        <v>34</v>
      </c>
      <c r="B10" s="3" t="s">
        <v>35</v>
      </c>
      <c r="C10" s="4">
        <v>7.3388530000000003</v>
      </c>
      <c r="D10" s="4">
        <v>134.46727999999999</v>
      </c>
      <c r="E10" s="3">
        <v>1929</v>
      </c>
      <c r="F10" s="8">
        <v>1936</v>
      </c>
      <c r="G10" s="4">
        <f t="shared" si="0"/>
        <v>8</v>
      </c>
      <c r="H10" s="3" t="s">
        <v>11</v>
      </c>
      <c r="I10" s="4">
        <v>0</v>
      </c>
      <c r="J10" s="3" t="s">
        <v>310</v>
      </c>
      <c r="K10" s="3" t="s">
        <v>9</v>
      </c>
      <c r="L10" s="3" t="s">
        <v>15</v>
      </c>
      <c r="M10" s="6" t="s">
        <v>377</v>
      </c>
    </row>
    <row r="11" spans="1:13" x14ac:dyDescent="0.35">
      <c r="A11" s="3" t="s">
        <v>36</v>
      </c>
      <c r="B11" s="3" t="s">
        <v>37</v>
      </c>
      <c r="C11" s="4">
        <v>2.0270860000000002</v>
      </c>
      <c r="D11" s="4">
        <v>117.718396</v>
      </c>
      <c r="E11" s="3">
        <v>1942</v>
      </c>
      <c r="F11" s="8">
        <v>1943</v>
      </c>
      <c r="G11" s="4">
        <f t="shared" si="0"/>
        <v>2</v>
      </c>
      <c r="H11" s="3" t="s">
        <v>11</v>
      </c>
      <c r="I11" s="4">
        <v>0</v>
      </c>
      <c r="J11" s="3" t="s">
        <v>310</v>
      </c>
      <c r="K11" s="3" t="s">
        <v>9</v>
      </c>
      <c r="L11" s="3" t="s">
        <v>15</v>
      </c>
      <c r="M11" s="6" t="s">
        <v>377</v>
      </c>
    </row>
    <row r="12" spans="1:13" x14ac:dyDescent="0.35">
      <c r="A12" s="3" t="s">
        <v>38</v>
      </c>
      <c r="B12" s="3" t="s">
        <v>37</v>
      </c>
      <c r="C12" s="4">
        <v>-1.2794319999999999</v>
      </c>
      <c r="D12" s="4">
        <v>116.809793</v>
      </c>
      <c r="E12" s="3">
        <v>1942</v>
      </c>
      <c r="F12" s="8">
        <v>1943</v>
      </c>
      <c r="G12" s="4">
        <f t="shared" si="0"/>
        <v>2</v>
      </c>
      <c r="H12" s="3" t="s">
        <v>11</v>
      </c>
      <c r="I12" s="4">
        <v>0</v>
      </c>
      <c r="J12" s="3" t="s">
        <v>310</v>
      </c>
      <c r="K12" s="3" t="s">
        <v>9</v>
      </c>
      <c r="L12" s="3" t="s">
        <v>15</v>
      </c>
      <c r="M12" s="6" t="s">
        <v>377</v>
      </c>
    </row>
    <row r="13" spans="1:13" x14ac:dyDescent="0.35">
      <c r="A13" s="3" t="s">
        <v>39</v>
      </c>
      <c r="B13" s="3" t="s">
        <v>37</v>
      </c>
      <c r="C13" s="4">
        <v>-0.52425100000000002</v>
      </c>
      <c r="D13" s="4">
        <v>117.15157000000001</v>
      </c>
      <c r="E13" s="3">
        <v>1943</v>
      </c>
      <c r="F13" s="8">
        <v>1944</v>
      </c>
      <c r="G13" s="4">
        <f t="shared" si="0"/>
        <v>2</v>
      </c>
      <c r="H13" s="3" t="s">
        <v>11</v>
      </c>
      <c r="I13" s="4">
        <v>0</v>
      </c>
      <c r="J13" s="3" t="s">
        <v>310</v>
      </c>
      <c r="K13" s="3" t="s">
        <v>9</v>
      </c>
      <c r="L13" s="3" t="s">
        <v>15</v>
      </c>
      <c r="M13" s="6" t="s">
        <v>377</v>
      </c>
    </row>
    <row r="14" spans="1:13" x14ac:dyDescent="0.35">
      <c r="A14" s="3" t="s">
        <v>40</v>
      </c>
      <c r="B14" s="3" t="s">
        <v>37</v>
      </c>
      <c r="C14" s="4" t="s">
        <v>11</v>
      </c>
      <c r="D14" s="4" t="s">
        <v>11</v>
      </c>
      <c r="E14" s="3">
        <v>1943</v>
      </c>
      <c r="F14" s="8">
        <v>1944</v>
      </c>
      <c r="G14" s="4">
        <f t="shared" si="0"/>
        <v>2</v>
      </c>
      <c r="H14" s="3" t="s">
        <v>11</v>
      </c>
      <c r="I14" s="4">
        <v>0</v>
      </c>
      <c r="J14" s="3" t="s">
        <v>310</v>
      </c>
      <c r="K14" s="3" t="s">
        <v>9</v>
      </c>
      <c r="L14" s="3" t="s">
        <v>15</v>
      </c>
      <c r="M14" s="6" t="s">
        <v>377</v>
      </c>
    </row>
    <row r="15" spans="1:13" x14ac:dyDescent="0.35">
      <c r="A15" s="3" t="s">
        <v>41</v>
      </c>
      <c r="B15" s="3" t="s">
        <v>37</v>
      </c>
      <c r="C15" s="4" t="s">
        <v>11</v>
      </c>
      <c r="D15" s="4" t="s">
        <v>11</v>
      </c>
      <c r="E15" s="3">
        <v>1943</v>
      </c>
      <c r="F15" s="8">
        <v>1944</v>
      </c>
      <c r="G15" s="4">
        <f t="shared" si="0"/>
        <v>2</v>
      </c>
      <c r="H15" s="3" t="s">
        <v>11</v>
      </c>
      <c r="I15" s="4">
        <v>0</v>
      </c>
      <c r="J15" s="3" t="s">
        <v>310</v>
      </c>
      <c r="K15" s="3" t="s">
        <v>9</v>
      </c>
      <c r="L15" s="3" t="s">
        <v>15</v>
      </c>
      <c r="M15" s="6" t="s">
        <v>377</v>
      </c>
    </row>
    <row r="16" spans="1:13" x14ac:dyDescent="0.35">
      <c r="A16" s="3" t="s">
        <v>42</v>
      </c>
      <c r="B16" s="3" t="s">
        <v>43</v>
      </c>
      <c r="C16" s="4">
        <v>16.226343</v>
      </c>
      <c r="D16" s="4">
        <v>-61.531947000000002</v>
      </c>
      <c r="E16" s="3">
        <v>1993</v>
      </c>
      <c r="F16" s="8">
        <v>1998</v>
      </c>
      <c r="G16" s="4">
        <f t="shared" si="0"/>
        <v>6</v>
      </c>
      <c r="H16" s="3" t="s">
        <v>11</v>
      </c>
      <c r="I16" s="4">
        <v>0</v>
      </c>
      <c r="J16" s="3" t="s">
        <v>310</v>
      </c>
      <c r="K16" s="3" t="s">
        <v>9</v>
      </c>
      <c r="L16" s="3" t="s">
        <v>15</v>
      </c>
      <c r="M16" s="6" t="s">
        <v>377</v>
      </c>
    </row>
    <row r="17" spans="1:13" x14ac:dyDescent="0.35">
      <c r="A17" s="3" t="s">
        <v>44</v>
      </c>
      <c r="B17" s="3" t="s">
        <v>45</v>
      </c>
      <c r="C17" s="4">
        <v>-1.453643</v>
      </c>
      <c r="D17" s="4">
        <v>-48.503751000000001</v>
      </c>
      <c r="E17" s="3">
        <v>1955</v>
      </c>
      <c r="F17" s="8">
        <v>1968</v>
      </c>
      <c r="G17" s="4">
        <f t="shared" si="0"/>
        <v>14</v>
      </c>
      <c r="H17" s="3" t="s">
        <v>11</v>
      </c>
      <c r="I17" s="4">
        <v>0</v>
      </c>
      <c r="J17" s="3" t="s">
        <v>310</v>
      </c>
      <c r="K17" s="3" t="s">
        <v>9</v>
      </c>
      <c r="L17" s="3" t="s">
        <v>15</v>
      </c>
      <c r="M17" s="6" t="s">
        <v>377</v>
      </c>
    </row>
    <row r="18" spans="1:13" x14ac:dyDescent="0.35">
      <c r="A18" s="3" t="s">
        <v>46</v>
      </c>
      <c r="B18" s="3" t="s">
        <v>45</v>
      </c>
      <c r="C18" s="4">
        <v>-3.7184849999999998</v>
      </c>
      <c r="D18" s="4">
        <v>-38.528562000000001</v>
      </c>
      <c r="E18" s="3">
        <v>1955</v>
      </c>
      <c r="F18" s="8">
        <v>1968</v>
      </c>
      <c r="G18" s="4">
        <f t="shared" si="0"/>
        <v>14</v>
      </c>
      <c r="H18" s="3" t="s">
        <v>11</v>
      </c>
      <c r="I18" s="4">
        <v>0</v>
      </c>
      <c r="J18" s="3" t="s">
        <v>310</v>
      </c>
      <c r="K18" s="3" t="s">
        <v>9</v>
      </c>
      <c r="L18" s="3" t="s">
        <v>15</v>
      </c>
      <c r="M18" s="6" t="s">
        <v>377</v>
      </c>
    </row>
    <row r="19" spans="1:13" x14ac:dyDescent="0.35">
      <c r="A19" s="3" t="s">
        <v>47</v>
      </c>
      <c r="B19" s="3" t="s">
        <v>45</v>
      </c>
      <c r="C19" s="4">
        <v>-8.0470780000000008</v>
      </c>
      <c r="D19" s="4">
        <v>-34.859287999999999</v>
      </c>
      <c r="E19" s="3">
        <v>1955</v>
      </c>
      <c r="F19" s="8">
        <v>1967</v>
      </c>
      <c r="G19" s="4">
        <f>(1+(F19-E19))-I19</f>
        <v>13</v>
      </c>
      <c r="H19" s="3" t="s">
        <v>11</v>
      </c>
      <c r="I19" s="4">
        <v>0</v>
      </c>
      <c r="J19" s="3" t="s">
        <v>310</v>
      </c>
      <c r="K19" s="3" t="s">
        <v>9</v>
      </c>
      <c r="L19" s="3" t="s">
        <v>15</v>
      </c>
      <c r="M19" s="6" t="s">
        <v>377</v>
      </c>
    </row>
    <row r="20" spans="1:13" x14ac:dyDescent="0.35">
      <c r="A20" s="3" t="s">
        <v>48</v>
      </c>
      <c r="B20" s="3" t="s">
        <v>45</v>
      </c>
      <c r="C20" s="4">
        <v>-12.972312000000001</v>
      </c>
      <c r="D20" s="4">
        <v>-38.515116999999996</v>
      </c>
      <c r="E20" s="3">
        <v>1955</v>
      </c>
      <c r="F20" s="8">
        <v>1964</v>
      </c>
      <c r="G20" s="4">
        <f t="shared" si="0"/>
        <v>10</v>
      </c>
      <c r="H20" s="3" t="s">
        <v>11</v>
      </c>
      <c r="I20" s="4">
        <v>0</v>
      </c>
      <c r="J20" s="3" t="s">
        <v>310</v>
      </c>
      <c r="K20" s="3" t="s">
        <v>9</v>
      </c>
      <c r="L20" s="3" t="s">
        <v>15</v>
      </c>
      <c r="M20" s="6" t="s">
        <v>377</v>
      </c>
    </row>
    <row r="21" spans="1:13" x14ac:dyDescent="0.35">
      <c r="A21" s="3" t="s">
        <v>49</v>
      </c>
      <c r="B21" s="3" t="s">
        <v>45</v>
      </c>
      <c r="C21" s="4">
        <v>-15.683204</v>
      </c>
      <c r="D21" s="4">
        <v>-38.943942999999997</v>
      </c>
      <c r="E21" s="3">
        <v>1956</v>
      </c>
      <c r="F21" s="8">
        <v>1961</v>
      </c>
      <c r="G21" s="4">
        <f t="shared" si="0"/>
        <v>6</v>
      </c>
      <c r="H21" s="3" t="s">
        <v>11</v>
      </c>
      <c r="I21" s="4">
        <v>0</v>
      </c>
      <c r="J21" s="3" t="s">
        <v>310</v>
      </c>
      <c r="K21" s="3" t="s">
        <v>9</v>
      </c>
      <c r="L21" s="3" t="s">
        <v>15</v>
      </c>
      <c r="M21" s="6" t="s">
        <v>377</v>
      </c>
    </row>
    <row r="22" spans="1:13" x14ac:dyDescent="0.35">
      <c r="A22" s="3" t="s">
        <v>50</v>
      </c>
      <c r="B22" s="3" t="s">
        <v>45</v>
      </c>
      <c r="C22" s="4">
        <v>-22.902732</v>
      </c>
      <c r="D22" s="4">
        <v>-43.171339000000003</v>
      </c>
      <c r="E22" s="3">
        <v>1955</v>
      </c>
      <c r="F22" s="8">
        <v>1968</v>
      </c>
      <c r="G22" s="4">
        <f t="shared" si="0"/>
        <v>14</v>
      </c>
      <c r="H22" s="3" t="s">
        <v>11</v>
      </c>
      <c r="I22" s="4">
        <v>0</v>
      </c>
      <c r="J22" s="3" t="s">
        <v>310</v>
      </c>
      <c r="K22" s="3" t="s">
        <v>9</v>
      </c>
      <c r="L22" s="3" t="s">
        <v>15</v>
      </c>
      <c r="M22" s="6" t="s">
        <v>377</v>
      </c>
    </row>
    <row r="23" spans="1:13" x14ac:dyDescent="0.35">
      <c r="A23" s="3" t="s">
        <v>51</v>
      </c>
      <c r="B23" s="3" t="s">
        <v>52</v>
      </c>
      <c r="C23" s="4">
        <v>15.828041000000001</v>
      </c>
      <c r="D23" s="4">
        <v>-87.933331999999993</v>
      </c>
      <c r="E23" s="3">
        <v>1948</v>
      </c>
      <c r="F23" s="8">
        <v>1968</v>
      </c>
      <c r="G23" s="4">
        <f t="shared" si="0"/>
        <v>21</v>
      </c>
      <c r="H23" s="3" t="s">
        <v>11</v>
      </c>
      <c r="I23" s="4">
        <v>0</v>
      </c>
      <c r="J23" s="3" t="s">
        <v>310</v>
      </c>
      <c r="K23" s="3" t="s">
        <v>9</v>
      </c>
      <c r="L23" s="3" t="s">
        <v>15</v>
      </c>
      <c r="M23" s="6" t="s">
        <v>377</v>
      </c>
    </row>
    <row r="24" spans="1:13" x14ac:dyDescent="0.35">
      <c r="A24" s="3" t="s">
        <v>53</v>
      </c>
      <c r="B24" s="3" t="s">
        <v>52</v>
      </c>
      <c r="C24" s="4">
        <v>16.004376000000001</v>
      </c>
      <c r="D24" s="4">
        <v>-85.979467</v>
      </c>
      <c r="E24" s="3">
        <v>1955</v>
      </c>
      <c r="F24" s="8">
        <v>1968</v>
      </c>
      <c r="G24" s="4">
        <f t="shared" si="0"/>
        <v>14</v>
      </c>
      <c r="H24" s="3" t="s">
        <v>11</v>
      </c>
      <c r="I24" s="4">
        <v>0</v>
      </c>
      <c r="J24" s="3" t="s">
        <v>310</v>
      </c>
      <c r="K24" s="3" t="s">
        <v>9</v>
      </c>
      <c r="L24" s="3" t="s">
        <v>15</v>
      </c>
      <c r="M24" s="6" t="s">
        <v>377</v>
      </c>
    </row>
    <row r="25" spans="1:13" x14ac:dyDescent="0.35">
      <c r="A25" s="3" t="s">
        <v>54</v>
      </c>
      <c r="B25" s="3" t="s">
        <v>55</v>
      </c>
      <c r="C25" s="4">
        <v>17.935072999999999</v>
      </c>
      <c r="D25" s="4">
        <v>-76.844637000000006</v>
      </c>
      <c r="E25" s="3">
        <v>1965</v>
      </c>
      <c r="F25" s="8">
        <v>1968</v>
      </c>
      <c r="G25" s="4">
        <f t="shared" si="0"/>
        <v>4</v>
      </c>
      <c r="H25" s="3" t="s">
        <v>11</v>
      </c>
      <c r="I25" s="4">
        <v>0</v>
      </c>
      <c r="J25" s="3" t="s">
        <v>310</v>
      </c>
      <c r="K25" s="3" t="s">
        <v>9</v>
      </c>
      <c r="L25" s="3" t="s">
        <v>15</v>
      </c>
      <c r="M25" s="6" t="s">
        <v>377</v>
      </c>
    </row>
    <row r="26" spans="1:13" x14ac:dyDescent="0.35">
      <c r="A26" s="3" t="s">
        <v>56</v>
      </c>
      <c r="B26" s="3" t="s">
        <v>57</v>
      </c>
      <c r="C26" s="4">
        <v>19.919588000000001</v>
      </c>
      <c r="D26" s="4">
        <v>-75.162803999999994</v>
      </c>
      <c r="E26" s="3">
        <v>1937</v>
      </c>
      <c r="F26" s="8">
        <v>1948</v>
      </c>
      <c r="G26" s="4">
        <f t="shared" si="0"/>
        <v>12</v>
      </c>
      <c r="H26" s="3" t="s">
        <v>11</v>
      </c>
      <c r="I26" s="4">
        <v>0</v>
      </c>
      <c r="J26" s="3" t="s">
        <v>310</v>
      </c>
      <c r="K26" s="3" t="s">
        <v>9</v>
      </c>
      <c r="L26" s="3" t="s">
        <v>15</v>
      </c>
      <c r="M26" s="6" t="s">
        <v>377</v>
      </c>
    </row>
    <row r="27" spans="1:13" x14ac:dyDescent="0.35">
      <c r="A27" s="3" t="s">
        <v>58</v>
      </c>
      <c r="B27" s="3" t="s">
        <v>20</v>
      </c>
      <c r="C27" s="4">
        <v>18.338353999999999</v>
      </c>
      <c r="D27" s="4">
        <v>-65.633853999999999</v>
      </c>
      <c r="E27" s="3">
        <v>1921</v>
      </c>
      <c r="F27" s="8">
        <v>1923</v>
      </c>
      <c r="G27" s="4">
        <f t="shared" si="0"/>
        <v>3</v>
      </c>
      <c r="H27" s="3" t="s">
        <v>11</v>
      </c>
      <c r="I27" s="4">
        <v>0</v>
      </c>
      <c r="J27" s="3" t="s">
        <v>310</v>
      </c>
      <c r="K27" s="3" t="s">
        <v>9</v>
      </c>
      <c r="L27" s="3" t="s">
        <v>15</v>
      </c>
      <c r="M27" s="6" t="s">
        <v>377</v>
      </c>
    </row>
    <row r="28" spans="1:13" x14ac:dyDescent="0.35">
      <c r="A28" s="3" t="s">
        <v>59</v>
      </c>
      <c r="B28" s="3" t="s">
        <v>60</v>
      </c>
      <c r="C28" s="4">
        <v>32.290323000000001</v>
      </c>
      <c r="D28" s="4">
        <v>-64.787797999999995</v>
      </c>
      <c r="E28" s="3">
        <v>1933</v>
      </c>
      <c r="F28" s="8">
        <v>1949</v>
      </c>
      <c r="G28" s="4">
        <f t="shared" si="0"/>
        <v>17</v>
      </c>
      <c r="H28" s="3" t="s">
        <v>11</v>
      </c>
      <c r="I28" s="4">
        <v>0</v>
      </c>
      <c r="J28" s="3" t="s">
        <v>310</v>
      </c>
      <c r="K28" s="3" t="s">
        <v>9</v>
      </c>
      <c r="L28" s="3" t="s">
        <v>15</v>
      </c>
      <c r="M28" s="6" t="s">
        <v>377</v>
      </c>
    </row>
    <row r="29" spans="1:13" x14ac:dyDescent="0.35">
      <c r="A29" s="3" t="s">
        <v>61</v>
      </c>
      <c r="B29" s="3" t="s">
        <v>62</v>
      </c>
      <c r="C29" s="4">
        <v>13.095783000000001</v>
      </c>
      <c r="D29" s="4">
        <v>-59.620367999999999</v>
      </c>
      <c r="E29" s="3">
        <v>1968</v>
      </c>
      <c r="F29" s="8">
        <v>1970</v>
      </c>
      <c r="G29" s="4">
        <f t="shared" si="0"/>
        <v>3</v>
      </c>
      <c r="H29" s="3" t="s">
        <v>11</v>
      </c>
      <c r="I29" s="4">
        <v>0</v>
      </c>
      <c r="J29" s="3" t="s">
        <v>310</v>
      </c>
      <c r="K29" s="3" t="s">
        <v>9</v>
      </c>
      <c r="L29" s="3" t="s">
        <v>15</v>
      </c>
      <c r="M29" s="6" t="s">
        <v>377</v>
      </c>
    </row>
    <row r="30" spans="1:13" x14ac:dyDescent="0.35">
      <c r="A30" s="3" t="s">
        <v>63</v>
      </c>
      <c r="B30" s="3" t="s">
        <v>20</v>
      </c>
      <c r="C30" s="4">
        <v>5.8875739999999999</v>
      </c>
      <c r="D30" s="4">
        <v>-162.08712800000001</v>
      </c>
      <c r="E30" s="3">
        <v>1947</v>
      </c>
      <c r="F30" s="8">
        <v>1950</v>
      </c>
      <c r="G30" s="4">
        <f t="shared" si="0"/>
        <v>4</v>
      </c>
      <c r="H30" s="3" t="s">
        <v>11</v>
      </c>
      <c r="I30" s="4">
        <v>0</v>
      </c>
      <c r="J30" s="3" t="s">
        <v>310</v>
      </c>
      <c r="K30" s="3" t="s">
        <v>9</v>
      </c>
      <c r="L30" s="3" t="s">
        <v>15</v>
      </c>
      <c r="M30" s="6" t="s">
        <v>377</v>
      </c>
    </row>
    <row r="31" spans="1:13" x14ac:dyDescent="0.35">
      <c r="A31" s="3" t="s">
        <v>64</v>
      </c>
      <c r="B31" s="3" t="s">
        <v>30</v>
      </c>
      <c r="C31" s="4">
        <v>13.338308</v>
      </c>
      <c r="D31" s="4">
        <v>-87.841070000000002</v>
      </c>
      <c r="E31" s="3">
        <v>1954</v>
      </c>
      <c r="F31" s="8">
        <v>1966</v>
      </c>
      <c r="G31" s="4">
        <f t="shared" si="0"/>
        <v>13</v>
      </c>
      <c r="H31" s="3" t="s">
        <v>11</v>
      </c>
      <c r="I31" s="4">
        <v>0</v>
      </c>
      <c r="J31" s="3" t="s">
        <v>310</v>
      </c>
      <c r="K31" s="3" t="s">
        <v>9</v>
      </c>
      <c r="L31" s="3" t="s">
        <v>15</v>
      </c>
      <c r="M31" s="6" t="s">
        <v>377</v>
      </c>
    </row>
    <row r="32" spans="1:13" x14ac:dyDescent="0.35">
      <c r="A32" s="3" t="s">
        <v>65</v>
      </c>
      <c r="B32" s="3" t="s">
        <v>66</v>
      </c>
      <c r="C32" s="4">
        <v>12.477584999999999</v>
      </c>
      <c r="D32" s="4">
        <v>-87.170426000000006</v>
      </c>
      <c r="E32" s="3">
        <v>1967</v>
      </c>
      <c r="F32" s="8">
        <v>1967</v>
      </c>
      <c r="G32" s="4">
        <f t="shared" si="0"/>
        <v>1</v>
      </c>
      <c r="H32" s="3" t="s">
        <v>11</v>
      </c>
      <c r="I32" s="4">
        <v>0</v>
      </c>
      <c r="J32" s="3" t="s">
        <v>310</v>
      </c>
      <c r="K32" s="3" t="s">
        <v>9</v>
      </c>
      <c r="L32" s="3" t="s">
        <v>15</v>
      </c>
      <c r="M32" s="6" t="s">
        <v>377</v>
      </c>
    </row>
    <row r="33" spans="1:13" x14ac:dyDescent="0.35">
      <c r="A33" s="3" t="s">
        <v>67</v>
      </c>
      <c r="B33" s="3" t="s">
        <v>33</v>
      </c>
      <c r="C33" s="4">
        <v>9.2578759999999996</v>
      </c>
      <c r="D33" s="4">
        <v>-79.907186999999993</v>
      </c>
      <c r="E33" s="3">
        <v>1907</v>
      </c>
      <c r="F33" s="8">
        <v>1974</v>
      </c>
      <c r="G33" s="4">
        <f t="shared" si="0"/>
        <v>68</v>
      </c>
      <c r="H33" s="3" t="s">
        <v>11</v>
      </c>
      <c r="I33" s="4">
        <v>0</v>
      </c>
      <c r="J33" s="3" t="s">
        <v>310</v>
      </c>
      <c r="K33" s="3" t="s">
        <v>9</v>
      </c>
      <c r="L33" s="3" t="s">
        <v>15</v>
      </c>
      <c r="M33" s="6" t="s">
        <v>377</v>
      </c>
    </row>
    <row r="34" spans="1:13" x14ac:dyDescent="0.35">
      <c r="A34" s="3" t="s">
        <v>68</v>
      </c>
      <c r="B34" s="3" t="s">
        <v>69</v>
      </c>
      <c r="C34" s="4">
        <v>10.186114</v>
      </c>
      <c r="D34" s="4">
        <v>-61.691892000000003</v>
      </c>
      <c r="E34" s="3">
        <v>1987</v>
      </c>
      <c r="F34" s="8">
        <v>1996</v>
      </c>
      <c r="G34" s="4">
        <f t="shared" si="0"/>
        <v>10</v>
      </c>
      <c r="H34" s="3" t="s">
        <v>11</v>
      </c>
      <c r="I34" s="4">
        <v>0</v>
      </c>
      <c r="J34" s="3" t="s">
        <v>310</v>
      </c>
      <c r="K34" s="3" t="s">
        <v>9</v>
      </c>
      <c r="L34" s="3" t="s">
        <v>15</v>
      </c>
      <c r="M34" s="6" t="s">
        <v>377</v>
      </c>
    </row>
    <row r="35" spans="1:13" x14ac:dyDescent="0.35">
      <c r="A35" s="3" t="s">
        <v>70</v>
      </c>
      <c r="B35" s="3" t="s">
        <v>69</v>
      </c>
      <c r="C35" s="4">
        <v>10.64817</v>
      </c>
      <c r="D35" s="4">
        <v>-61.513793</v>
      </c>
      <c r="E35" s="3">
        <v>1984</v>
      </c>
      <c r="F35" s="8">
        <v>1992</v>
      </c>
      <c r="G35" s="4">
        <f t="shared" si="0"/>
        <v>9</v>
      </c>
      <c r="H35" s="3" t="s">
        <v>11</v>
      </c>
      <c r="I35" s="4">
        <v>0</v>
      </c>
      <c r="J35" s="3" t="s">
        <v>310</v>
      </c>
      <c r="K35" s="3" t="s">
        <v>9</v>
      </c>
      <c r="L35" s="3" t="s">
        <v>15</v>
      </c>
      <c r="M35" s="6" t="s">
        <v>377</v>
      </c>
    </row>
    <row r="36" spans="1:13" x14ac:dyDescent="0.35">
      <c r="A36" s="3" t="s">
        <v>71</v>
      </c>
      <c r="B36" s="3" t="s">
        <v>20</v>
      </c>
      <c r="C36" s="4">
        <v>37.810837999999997</v>
      </c>
      <c r="D36" s="4">
        <v>-122.47667300000001</v>
      </c>
      <c r="E36" s="3">
        <v>1854</v>
      </c>
      <c r="F36" s="8">
        <v>1877</v>
      </c>
      <c r="G36" s="4">
        <f t="shared" si="0"/>
        <v>23.5</v>
      </c>
      <c r="H36" s="3" t="s">
        <v>72</v>
      </c>
      <c r="I36" s="4">
        <v>0.5</v>
      </c>
      <c r="J36" s="8" t="s">
        <v>21</v>
      </c>
      <c r="K36" s="8" t="s">
        <v>21</v>
      </c>
      <c r="L36" s="3" t="s">
        <v>15</v>
      </c>
      <c r="M36" s="29" t="s">
        <v>378</v>
      </c>
    </row>
    <row r="37" spans="1:13" x14ac:dyDescent="0.35">
      <c r="A37" s="3" t="s">
        <v>73</v>
      </c>
      <c r="B37" s="3" t="s">
        <v>20</v>
      </c>
      <c r="C37" s="4">
        <v>37.805551999999999</v>
      </c>
      <c r="D37" s="4">
        <v>-122.45415300000001</v>
      </c>
      <c r="E37" s="3">
        <v>1897</v>
      </c>
      <c r="F37" s="8">
        <v>2000</v>
      </c>
      <c r="G37" s="4">
        <f t="shared" si="0"/>
        <v>103.5</v>
      </c>
      <c r="H37" s="3" t="s">
        <v>318</v>
      </c>
      <c r="I37" s="4">
        <v>0.5</v>
      </c>
      <c r="J37" s="8" t="s">
        <v>21</v>
      </c>
      <c r="K37" s="8" t="s">
        <v>21</v>
      </c>
      <c r="L37" s="3" t="s">
        <v>15</v>
      </c>
      <c r="M37" s="29" t="s">
        <v>378</v>
      </c>
    </row>
    <row r="38" spans="1:13" ht="15.5" customHeight="1" x14ac:dyDescent="0.35">
      <c r="A38" s="3" t="s">
        <v>74</v>
      </c>
      <c r="B38" s="3" t="s">
        <v>75</v>
      </c>
      <c r="C38" s="7">
        <v>-41.28434</v>
      </c>
      <c r="D38" s="7">
        <v>174.77979999999999</v>
      </c>
      <c r="E38" s="3">
        <v>1891</v>
      </c>
      <c r="F38" s="3">
        <v>1893</v>
      </c>
      <c r="G38" s="4">
        <f t="shared" si="0"/>
        <v>3</v>
      </c>
      <c r="H38" s="3" t="s">
        <v>11</v>
      </c>
      <c r="I38" s="4">
        <v>0</v>
      </c>
      <c r="J38" s="3" t="s">
        <v>310</v>
      </c>
      <c r="K38" s="3" t="s">
        <v>9</v>
      </c>
      <c r="L38" s="3" t="s">
        <v>15</v>
      </c>
      <c r="M38" s="6" t="s">
        <v>379</v>
      </c>
    </row>
    <row r="39" spans="1:13" x14ac:dyDescent="0.35">
      <c r="A39" s="3" t="s">
        <v>76</v>
      </c>
      <c r="B39" s="3" t="s">
        <v>43</v>
      </c>
      <c r="C39" s="4" t="s">
        <v>11</v>
      </c>
      <c r="D39" s="4" t="s">
        <v>11</v>
      </c>
      <c r="E39" s="3">
        <v>1679</v>
      </c>
      <c r="F39" s="3">
        <v>1679</v>
      </c>
      <c r="G39" s="4">
        <f t="shared" si="0"/>
        <v>2.1902806297056765E-2</v>
      </c>
      <c r="H39" s="3" t="s">
        <v>11</v>
      </c>
      <c r="I39" s="4">
        <f>(365.25-8)/365.25</f>
        <v>0.97809719370294324</v>
      </c>
      <c r="J39" s="3" t="s">
        <v>310</v>
      </c>
      <c r="K39" s="3" t="s">
        <v>9</v>
      </c>
      <c r="L39" s="8" t="s">
        <v>21</v>
      </c>
      <c r="M39" s="29" t="s">
        <v>382</v>
      </c>
    </row>
    <row r="40" spans="1:13" x14ac:dyDescent="0.35">
      <c r="A40" s="3" t="s">
        <v>77</v>
      </c>
      <c r="B40" s="3" t="s">
        <v>43</v>
      </c>
      <c r="C40" s="4">
        <v>48.380504000000002</v>
      </c>
      <c r="D40" s="4">
        <v>-4.4967730000000001</v>
      </c>
      <c r="E40" s="3">
        <v>1692</v>
      </c>
      <c r="F40" s="3">
        <v>1716</v>
      </c>
      <c r="G40" s="4">
        <f t="shared" si="0"/>
        <v>7</v>
      </c>
      <c r="H40" s="3" t="s">
        <v>78</v>
      </c>
      <c r="I40" s="4">
        <v>18</v>
      </c>
      <c r="J40" s="3" t="s">
        <v>310</v>
      </c>
      <c r="K40" s="3" t="s">
        <v>9</v>
      </c>
      <c r="L40" s="3" t="s">
        <v>79</v>
      </c>
      <c r="M40" s="29" t="s">
        <v>382</v>
      </c>
    </row>
    <row r="41" spans="1:13" x14ac:dyDescent="0.35">
      <c r="A41" s="3" t="s">
        <v>80</v>
      </c>
      <c r="B41" s="3" t="s">
        <v>43</v>
      </c>
      <c r="C41" s="4">
        <v>48.386029999999998</v>
      </c>
      <c r="D41" s="4">
        <v>-4.493512</v>
      </c>
      <c r="E41" s="3">
        <v>1757</v>
      </c>
      <c r="F41" s="3">
        <v>1832</v>
      </c>
      <c r="G41" s="4">
        <f t="shared" si="0"/>
        <v>44</v>
      </c>
      <c r="H41" s="3" t="s">
        <v>81</v>
      </c>
      <c r="I41" s="4">
        <f>18+1+13</f>
        <v>32</v>
      </c>
      <c r="J41" s="3" t="s">
        <v>310</v>
      </c>
      <c r="K41" s="3" t="s">
        <v>9</v>
      </c>
      <c r="L41" s="3" t="s">
        <v>79</v>
      </c>
      <c r="M41" s="29" t="s">
        <v>382</v>
      </c>
    </row>
    <row r="42" spans="1:13" x14ac:dyDescent="0.35">
      <c r="A42" s="3" t="s">
        <v>319</v>
      </c>
      <c r="B42" s="3" t="s">
        <v>43</v>
      </c>
      <c r="C42" s="4">
        <v>48.382953000000001</v>
      </c>
      <c r="D42" s="4">
        <v>-4.4948420000000002</v>
      </c>
      <c r="E42" s="3">
        <v>1846</v>
      </c>
      <c r="F42" s="3">
        <v>2008</v>
      </c>
      <c r="G42" s="4">
        <f>(1+(F42-E42))-I42</f>
        <v>119</v>
      </c>
      <c r="H42" s="3" t="s">
        <v>82</v>
      </c>
      <c r="I42" s="4">
        <v>44</v>
      </c>
      <c r="J42" s="3" t="s">
        <v>316</v>
      </c>
      <c r="K42" s="3" t="s">
        <v>9</v>
      </c>
      <c r="L42" s="3" t="s">
        <v>15</v>
      </c>
      <c r="M42" s="29" t="s">
        <v>382</v>
      </c>
    </row>
    <row r="43" spans="1:13" x14ac:dyDescent="0.35">
      <c r="A43" s="3" t="s">
        <v>319</v>
      </c>
      <c r="B43" s="3" t="s">
        <v>43</v>
      </c>
      <c r="C43" s="4">
        <v>48.382953000000001</v>
      </c>
      <c r="D43" s="4">
        <v>-4.4948420000000002</v>
      </c>
      <c r="E43" s="3">
        <v>1807</v>
      </c>
      <c r="F43" s="3">
        <v>1812</v>
      </c>
      <c r="G43" s="4">
        <f>(1+(F43-E43))-I43</f>
        <v>6</v>
      </c>
      <c r="H43" s="3" t="s">
        <v>11</v>
      </c>
      <c r="I43" s="3">
        <v>0</v>
      </c>
      <c r="J43" s="3" t="s">
        <v>310</v>
      </c>
      <c r="K43" s="3" t="s">
        <v>9</v>
      </c>
      <c r="L43" s="3" t="s">
        <v>79</v>
      </c>
      <c r="M43" s="29" t="s">
        <v>382</v>
      </c>
    </row>
    <row r="44" spans="1:13" x14ac:dyDescent="0.35">
      <c r="A44" s="3" t="s">
        <v>320</v>
      </c>
      <c r="B44" s="3" t="s">
        <v>83</v>
      </c>
      <c r="C44" s="4">
        <v>-49.352224999999997</v>
      </c>
      <c r="D44" s="4">
        <v>70.219514000000004</v>
      </c>
      <c r="E44" s="3">
        <v>1962</v>
      </c>
      <c r="F44" s="3">
        <v>1972</v>
      </c>
      <c r="G44" s="4">
        <f t="shared" si="0"/>
        <v>1.2634446691001457</v>
      </c>
      <c r="H44" s="3" t="s">
        <v>84</v>
      </c>
      <c r="I44" s="4">
        <f>((31+30+31+31+31+28+14)/365.2)+9+((17+31+25)/365.25)</f>
        <v>9.7365553308998543</v>
      </c>
      <c r="J44" s="3" t="s">
        <v>316</v>
      </c>
      <c r="K44" s="3" t="s">
        <v>9</v>
      </c>
      <c r="L44" s="3" t="s">
        <v>15</v>
      </c>
      <c r="M44" s="5" t="s">
        <v>381</v>
      </c>
    </row>
    <row r="45" spans="1:13" x14ac:dyDescent="0.35">
      <c r="A45" s="3" t="s">
        <v>85</v>
      </c>
      <c r="B45" s="3" t="s">
        <v>20</v>
      </c>
      <c r="C45" s="4">
        <v>21.312847000000001</v>
      </c>
      <c r="D45" s="4">
        <v>-157.86618899999999</v>
      </c>
      <c r="E45" s="3">
        <v>1905</v>
      </c>
      <c r="F45" s="3">
        <v>2000</v>
      </c>
      <c r="G45" s="4">
        <f t="shared" si="0"/>
        <v>83</v>
      </c>
      <c r="H45" s="8" t="s">
        <v>21</v>
      </c>
      <c r="I45" s="4">
        <v>13</v>
      </c>
      <c r="J45" s="3" t="s">
        <v>316</v>
      </c>
      <c r="K45" s="8" t="s">
        <v>21</v>
      </c>
      <c r="L45" s="3" t="s">
        <v>15</v>
      </c>
      <c r="M45" s="5" t="s">
        <v>383</v>
      </c>
    </row>
    <row r="46" spans="1:13" x14ac:dyDescent="0.35">
      <c r="A46" s="3" t="s">
        <v>86</v>
      </c>
      <c r="B46" s="3" t="s">
        <v>20</v>
      </c>
      <c r="C46" s="4">
        <v>19.724398000000001</v>
      </c>
      <c r="D46" s="4">
        <v>-155.070988</v>
      </c>
      <c r="E46" s="3">
        <v>1947</v>
      </c>
      <c r="F46" s="3">
        <v>2000</v>
      </c>
      <c r="G46" s="4">
        <f t="shared" si="0"/>
        <v>54</v>
      </c>
      <c r="H46" s="3" t="s">
        <v>11</v>
      </c>
      <c r="I46" s="4">
        <v>0</v>
      </c>
      <c r="J46" s="3" t="s">
        <v>316</v>
      </c>
      <c r="K46" s="8" t="s">
        <v>21</v>
      </c>
      <c r="L46" s="3" t="s">
        <v>15</v>
      </c>
      <c r="M46" s="5" t="s">
        <v>383</v>
      </c>
    </row>
    <row r="47" spans="1:13" x14ac:dyDescent="0.35">
      <c r="A47" s="13" t="s">
        <v>90</v>
      </c>
      <c r="B47" s="13" t="s">
        <v>87</v>
      </c>
      <c r="C47" s="7">
        <v>45.65</v>
      </c>
      <c r="D47" s="7">
        <v>13.76</v>
      </c>
      <c r="E47" s="3">
        <v>1939</v>
      </c>
      <c r="F47" s="3">
        <v>2005</v>
      </c>
      <c r="G47" s="4">
        <v>67</v>
      </c>
      <c r="H47" s="3" t="s">
        <v>11</v>
      </c>
      <c r="I47" s="4">
        <v>0</v>
      </c>
      <c r="J47" s="3" t="s">
        <v>316</v>
      </c>
      <c r="K47" s="3" t="s">
        <v>91</v>
      </c>
      <c r="L47" s="8" t="s">
        <v>15</v>
      </c>
      <c r="M47" s="6" t="s">
        <v>384</v>
      </c>
    </row>
    <row r="48" spans="1:13" x14ac:dyDescent="0.35">
      <c r="A48" s="13" t="s">
        <v>92</v>
      </c>
      <c r="B48" s="13" t="s">
        <v>87</v>
      </c>
      <c r="C48" s="7">
        <v>45.3</v>
      </c>
      <c r="D48" s="7">
        <v>12.510999999999999</v>
      </c>
      <c r="E48" s="3">
        <v>1974</v>
      </c>
      <c r="F48" s="3">
        <v>2005</v>
      </c>
      <c r="G48" s="4">
        <v>27.2</v>
      </c>
      <c r="H48" s="8" t="s">
        <v>21</v>
      </c>
      <c r="I48" s="4">
        <v>4.8</v>
      </c>
      <c r="J48" s="3" t="s">
        <v>316</v>
      </c>
      <c r="K48" s="3" t="s">
        <v>91</v>
      </c>
      <c r="L48" s="8" t="s">
        <v>15</v>
      </c>
      <c r="M48" s="6" t="s">
        <v>384</v>
      </c>
    </row>
    <row r="49" spans="1:13" x14ac:dyDescent="0.35">
      <c r="A49" s="13" t="s">
        <v>89</v>
      </c>
      <c r="B49" s="13" t="s">
        <v>87</v>
      </c>
      <c r="C49" s="7">
        <v>45.42</v>
      </c>
      <c r="D49" s="7">
        <v>12.42</v>
      </c>
      <c r="E49" s="3">
        <v>1968</v>
      </c>
      <c r="F49" s="3">
        <v>2005</v>
      </c>
      <c r="G49" s="4">
        <v>36.5</v>
      </c>
      <c r="H49" s="8" t="s">
        <v>21</v>
      </c>
      <c r="I49" s="4">
        <v>1.48</v>
      </c>
      <c r="J49" s="3" t="s">
        <v>316</v>
      </c>
      <c r="K49" s="3" t="s">
        <v>91</v>
      </c>
      <c r="L49" s="8" t="s">
        <v>15</v>
      </c>
      <c r="M49" s="6" t="s">
        <v>384</v>
      </c>
    </row>
    <row r="50" spans="1:13" x14ac:dyDescent="0.35">
      <c r="A50" s="13" t="s">
        <v>88</v>
      </c>
      <c r="B50" s="13" t="s">
        <v>87</v>
      </c>
      <c r="C50" s="7">
        <v>45.43</v>
      </c>
      <c r="D50" s="7">
        <v>12.33</v>
      </c>
      <c r="E50" s="3">
        <v>1940</v>
      </c>
      <c r="F50" s="3">
        <v>2005</v>
      </c>
      <c r="G50" s="4">
        <v>64.5</v>
      </c>
      <c r="H50" s="8" t="s">
        <v>21</v>
      </c>
      <c r="I50" s="4">
        <v>1.51</v>
      </c>
      <c r="J50" s="3" t="s">
        <v>316</v>
      </c>
      <c r="K50" s="3" t="s">
        <v>91</v>
      </c>
      <c r="L50" s="8" t="s">
        <v>15</v>
      </c>
      <c r="M50" s="6" t="s">
        <v>384</v>
      </c>
    </row>
    <row r="51" spans="1:13" x14ac:dyDescent="0.35">
      <c r="A51" s="13" t="s">
        <v>93</v>
      </c>
      <c r="B51" s="13" t="s">
        <v>43</v>
      </c>
      <c r="C51" s="7">
        <v>42.52</v>
      </c>
      <c r="D51" s="7">
        <v>3.1</v>
      </c>
      <c r="E51" s="3">
        <v>1983</v>
      </c>
      <c r="F51" s="3">
        <v>1997</v>
      </c>
      <c r="G51" s="4">
        <v>13.7</v>
      </c>
      <c r="H51" s="8" t="s">
        <v>21</v>
      </c>
      <c r="I51" s="4">
        <v>1.06</v>
      </c>
      <c r="J51" s="3" t="s">
        <v>316</v>
      </c>
      <c r="K51" s="3" t="s">
        <v>91</v>
      </c>
      <c r="L51" s="8" t="s">
        <v>15</v>
      </c>
      <c r="M51" s="6" t="s">
        <v>384</v>
      </c>
    </row>
    <row r="52" spans="1:13" x14ac:dyDescent="0.35">
      <c r="A52" s="13" t="s">
        <v>94</v>
      </c>
      <c r="B52" s="13" t="s">
        <v>43</v>
      </c>
      <c r="C52" s="7">
        <v>43.4</v>
      </c>
      <c r="D52" s="7">
        <v>3.69</v>
      </c>
      <c r="E52" s="3">
        <v>1986</v>
      </c>
      <c r="F52" s="3">
        <v>1999</v>
      </c>
      <c r="G52" s="4">
        <v>13.6</v>
      </c>
      <c r="H52" s="8" t="s">
        <v>21</v>
      </c>
      <c r="I52" s="4">
        <v>0.35</v>
      </c>
      <c r="J52" s="3" t="s">
        <v>316</v>
      </c>
      <c r="K52" s="3" t="s">
        <v>91</v>
      </c>
      <c r="L52" s="8" t="s">
        <v>15</v>
      </c>
      <c r="M52" s="6" t="s">
        <v>384</v>
      </c>
    </row>
    <row r="53" spans="1:13" x14ac:dyDescent="0.35">
      <c r="A53" s="13" t="s">
        <v>95</v>
      </c>
      <c r="B53" s="13" t="s">
        <v>43</v>
      </c>
      <c r="C53" s="7">
        <v>43.36</v>
      </c>
      <c r="D53" s="7">
        <v>5.0999999999999996</v>
      </c>
      <c r="E53" s="3">
        <v>1979</v>
      </c>
      <c r="F53" s="3">
        <v>1995</v>
      </c>
      <c r="G53" s="4">
        <v>14</v>
      </c>
      <c r="H53" s="8" t="s">
        <v>21</v>
      </c>
      <c r="I53" s="4">
        <v>3</v>
      </c>
      <c r="J53" s="3" t="s">
        <v>316</v>
      </c>
      <c r="K53" s="3" t="s">
        <v>91</v>
      </c>
      <c r="L53" s="8" t="s">
        <v>15</v>
      </c>
      <c r="M53" s="6" t="s">
        <v>385</v>
      </c>
    </row>
    <row r="54" spans="1:13" x14ac:dyDescent="0.35">
      <c r="A54" s="3" t="s">
        <v>96</v>
      </c>
      <c r="B54" s="3" t="s">
        <v>23</v>
      </c>
      <c r="C54" s="4">
        <v>49.911884999999998</v>
      </c>
      <c r="D54" s="4">
        <v>-6.3007749999999998</v>
      </c>
      <c r="E54" s="3">
        <v>1987</v>
      </c>
      <c r="F54" s="3">
        <v>1989</v>
      </c>
      <c r="G54" s="4">
        <f t="shared" si="0"/>
        <v>3</v>
      </c>
      <c r="H54" s="3" t="s">
        <v>11</v>
      </c>
      <c r="I54" s="4">
        <v>0</v>
      </c>
      <c r="J54" s="3" t="s">
        <v>310</v>
      </c>
      <c r="K54" s="3" t="s">
        <v>9</v>
      </c>
      <c r="L54" s="8" t="s">
        <v>15</v>
      </c>
      <c r="M54" s="5" t="s">
        <v>386</v>
      </c>
    </row>
    <row r="55" spans="1:13" x14ac:dyDescent="0.35">
      <c r="A55" s="3" t="s">
        <v>97</v>
      </c>
      <c r="B55" s="3" t="s">
        <v>23</v>
      </c>
      <c r="C55" s="4">
        <v>50.371918999999998</v>
      </c>
      <c r="D55" s="4">
        <v>-4.1843519999999996</v>
      </c>
      <c r="E55" s="3">
        <v>1961</v>
      </c>
      <c r="F55" s="3">
        <v>1990</v>
      </c>
      <c r="G55" s="4">
        <f t="shared" si="0"/>
        <v>29</v>
      </c>
      <c r="H55" s="3">
        <v>1987</v>
      </c>
      <c r="I55" s="4">
        <v>1</v>
      </c>
      <c r="J55" s="3" t="s">
        <v>310</v>
      </c>
      <c r="K55" s="3" t="s">
        <v>9</v>
      </c>
      <c r="L55" s="8" t="s">
        <v>15</v>
      </c>
      <c r="M55" s="5" t="s">
        <v>386</v>
      </c>
    </row>
    <row r="56" spans="1:13" x14ac:dyDescent="0.35">
      <c r="A56" s="3" t="s">
        <v>98</v>
      </c>
      <c r="B56" s="3" t="s">
        <v>23</v>
      </c>
      <c r="C56" s="4">
        <v>50.599704000000003</v>
      </c>
      <c r="D56" s="4">
        <v>-2.44767</v>
      </c>
      <c r="E56" s="3">
        <v>1926</v>
      </c>
      <c r="F56" s="3">
        <v>2006</v>
      </c>
      <c r="G56" s="4">
        <f t="shared" si="0"/>
        <v>81</v>
      </c>
      <c r="H56" s="3" t="s">
        <v>11</v>
      </c>
      <c r="I56" s="4">
        <v>0</v>
      </c>
      <c r="J56" s="3" t="s">
        <v>310</v>
      </c>
      <c r="K56" s="3" t="s">
        <v>9</v>
      </c>
      <c r="L56" s="8" t="s">
        <v>15</v>
      </c>
      <c r="M56" s="5" t="s">
        <v>386</v>
      </c>
    </row>
    <row r="57" spans="1:13" x14ac:dyDescent="0.35">
      <c r="A57" s="3" t="s">
        <v>99</v>
      </c>
      <c r="B57" s="3" t="s">
        <v>23</v>
      </c>
      <c r="C57" s="4">
        <v>50.895299999999999</v>
      </c>
      <c r="D57" s="4">
        <v>-1.3914409999999999</v>
      </c>
      <c r="E57" s="3">
        <v>1935</v>
      </c>
      <c r="F57" s="3">
        <v>1989</v>
      </c>
      <c r="G57" s="4">
        <f t="shared" si="0"/>
        <v>37</v>
      </c>
      <c r="H57" s="3" t="s">
        <v>100</v>
      </c>
      <c r="I57" s="4">
        <f>16+2</f>
        <v>18</v>
      </c>
      <c r="J57" s="3" t="s">
        <v>316</v>
      </c>
      <c r="K57" s="3" t="s">
        <v>9</v>
      </c>
      <c r="L57" s="8" t="s">
        <v>15</v>
      </c>
      <c r="M57" s="5" t="s">
        <v>386</v>
      </c>
    </row>
    <row r="58" spans="1:13" x14ac:dyDescent="0.35">
      <c r="A58" s="3" t="s">
        <v>101</v>
      </c>
      <c r="B58" s="3" t="s">
        <v>23</v>
      </c>
      <c r="C58" s="4">
        <v>50.800559999999997</v>
      </c>
      <c r="D58" s="4">
        <v>-1.1116109999999999</v>
      </c>
      <c r="E58" s="3">
        <v>1961</v>
      </c>
      <c r="F58" s="3">
        <v>1990</v>
      </c>
      <c r="G58" s="4">
        <f t="shared" si="0"/>
        <v>30</v>
      </c>
      <c r="H58" s="3" t="s">
        <v>11</v>
      </c>
      <c r="I58" s="4">
        <v>0</v>
      </c>
      <c r="J58" s="3" t="s">
        <v>310</v>
      </c>
      <c r="K58" s="3" t="s">
        <v>9</v>
      </c>
      <c r="L58" s="8" t="s">
        <v>15</v>
      </c>
      <c r="M58" s="5" t="s">
        <v>386</v>
      </c>
    </row>
    <row r="59" spans="1:13" x14ac:dyDescent="0.35">
      <c r="A59" s="3" t="s">
        <v>102</v>
      </c>
      <c r="B59" s="3" t="s">
        <v>43</v>
      </c>
      <c r="C59" s="4">
        <v>-38.714312999999997</v>
      </c>
      <c r="D59" s="4">
        <v>77.531163000000006</v>
      </c>
      <c r="E59" s="3">
        <v>1874</v>
      </c>
      <c r="F59" s="3">
        <v>1874</v>
      </c>
      <c r="G59" s="4">
        <f t="shared" si="0"/>
        <v>1</v>
      </c>
      <c r="H59" s="3" t="s">
        <v>11</v>
      </c>
      <c r="I59" s="4">
        <v>0</v>
      </c>
      <c r="J59" s="3" t="s">
        <v>310</v>
      </c>
      <c r="K59" s="3" t="s">
        <v>9</v>
      </c>
      <c r="L59" s="3" t="s">
        <v>79</v>
      </c>
      <c r="M59" s="5" t="s">
        <v>387</v>
      </c>
    </row>
    <row r="60" spans="1:13" x14ac:dyDescent="0.35">
      <c r="A60" s="3" t="s">
        <v>103</v>
      </c>
      <c r="B60" s="3" t="s">
        <v>60</v>
      </c>
      <c r="C60" s="4">
        <v>-51.534190000000002</v>
      </c>
      <c r="D60" s="4">
        <v>-58.121963999999998</v>
      </c>
      <c r="E60" s="3">
        <v>1842</v>
      </c>
      <c r="F60" s="3">
        <v>1842</v>
      </c>
      <c r="G60" s="4">
        <f t="shared" si="0"/>
        <v>0.60301163586584527</v>
      </c>
      <c r="H60" s="3" t="s">
        <v>104</v>
      </c>
      <c r="I60" s="4">
        <f>((31+28+31+30+9+16)/365.25)</f>
        <v>0.39698836413415467</v>
      </c>
      <c r="J60" s="3" t="s">
        <v>310</v>
      </c>
      <c r="K60" s="3" t="s">
        <v>9</v>
      </c>
      <c r="L60" s="3" t="s">
        <v>79</v>
      </c>
      <c r="M60" s="5" t="s">
        <v>388</v>
      </c>
    </row>
    <row r="61" spans="1:13" x14ac:dyDescent="0.35">
      <c r="A61" s="3" t="s">
        <v>105</v>
      </c>
      <c r="B61" s="3" t="s">
        <v>24</v>
      </c>
      <c r="C61" s="4">
        <v>-54.499370999999996</v>
      </c>
      <c r="D61" s="4">
        <v>158.94069300000001</v>
      </c>
      <c r="E61" s="3">
        <v>1912</v>
      </c>
      <c r="F61" s="3">
        <v>1913</v>
      </c>
      <c r="G61" s="4">
        <f t="shared" si="0"/>
        <v>1.375</v>
      </c>
      <c r="H61" s="3" t="s">
        <v>106</v>
      </c>
      <c r="I61" s="4">
        <f>5/8</f>
        <v>0.625</v>
      </c>
      <c r="J61" s="3" t="s">
        <v>316</v>
      </c>
      <c r="K61" s="3" t="s">
        <v>21</v>
      </c>
      <c r="L61" s="3" t="s">
        <v>21</v>
      </c>
      <c r="M61" s="6" t="s">
        <v>389</v>
      </c>
    </row>
    <row r="62" spans="1:13" x14ac:dyDescent="0.35">
      <c r="A62" s="3" t="s">
        <v>107</v>
      </c>
      <c r="B62" s="3" t="s">
        <v>108</v>
      </c>
      <c r="C62" s="4">
        <v>36.533127999999998</v>
      </c>
      <c r="D62" s="4">
        <v>-6.308541</v>
      </c>
      <c r="E62" s="3">
        <v>1880</v>
      </c>
      <c r="F62" s="3">
        <v>1924</v>
      </c>
      <c r="G62" s="4">
        <f t="shared" si="0"/>
        <v>45</v>
      </c>
      <c r="H62" s="3" t="s">
        <v>11</v>
      </c>
      <c r="I62" s="4">
        <v>0</v>
      </c>
      <c r="J62" s="3" t="s">
        <v>310</v>
      </c>
      <c r="K62" s="3" t="s">
        <v>9</v>
      </c>
      <c r="L62" s="3" t="s">
        <v>109</v>
      </c>
      <c r="M62" s="5" t="s">
        <v>390</v>
      </c>
    </row>
    <row r="63" spans="1:13" x14ac:dyDescent="0.35">
      <c r="A63" s="3" t="s">
        <v>110</v>
      </c>
      <c r="B63" s="3" t="s">
        <v>60</v>
      </c>
      <c r="C63" s="4">
        <v>-7.8944989999999997</v>
      </c>
      <c r="D63" s="4">
        <v>-14.382395000000001</v>
      </c>
      <c r="E63" s="3">
        <v>1955</v>
      </c>
      <c r="F63" s="3">
        <v>1955</v>
      </c>
      <c r="G63" s="4">
        <f t="shared" si="0"/>
        <v>8.0082135523613984E-2</v>
      </c>
      <c r="H63" s="3" t="s">
        <v>111</v>
      </c>
      <c r="I63" s="4">
        <f>((31+22+8+30+31+30+31+31+30+31+30+31)/365.25)</f>
        <v>0.91991786447638602</v>
      </c>
      <c r="J63" s="3" t="s">
        <v>310</v>
      </c>
      <c r="K63" s="3" t="s">
        <v>9</v>
      </c>
      <c r="L63" s="3" t="s">
        <v>15</v>
      </c>
      <c r="M63" s="5" t="s">
        <v>391</v>
      </c>
    </row>
    <row r="64" spans="1:13" x14ac:dyDescent="0.35">
      <c r="A64" s="3" t="s">
        <v>112</v>
      </c>
      <c r="B64" s="3" t="s">
        <v>43</v>
      </c>
      <c r="C64" s="4">
        <v>43.693210000000001</v>
      </c>
      <c r="D64" s="4">
        <v>7.2851990000000004</v>
      </c>
      <c r="E64" s="3">
        <v>1979</v>
      </c>
      <c r="F64" s="3">
        <v>1979</v>
      </c>
      <c r="G64" s="4">
        <f>(1+(F64-E64))-I64</f>
        <v>2.739726027397249E-3</v>
      </c>
      <c r="H64" s="3" t="s">
        <v>113</v>
      </c>
      <c r="I64" s="4">
        <f>364/365</f>
        <v>0.99726027397260275</v>
      </c>
      <c r="J64" s="3" t="s">
        <v>316</v>
      </c>
      <c r="K64" s="3" t="s">
        <v>91</v>
      </c>
      <c r="L64" s="3" t="s">
        <v>114</v>
      </c>
      <c r="M64" s="6" t="s">
        <v>392</v>
      </c>
    </row>
    <row r="65" spans="1:13" x14ac:dyDescent="0.35">
      <c r="A65" s="3" t="s">
        <v>115</v>
      </c>
      <c r="B65" s="3" t="s">
        <v>43</v>
      </c>
      <c r="C65" s="4">
        <v>43.703366000000003</v>
      </c>
      <c r="D65" s="4">
        <v>7.312125</v>
      </c>
      <c r="E65" s="3">
        <v>1979</v>
      </c>
      <c r="F65" s="3">
        <v>1979</v>
      </c>
      <c r="G65" s="4">
        <f>(1+(F65-E65))-I65</f>
        <v>2.739726027397249E-3</v>
      </c>
      <c r="H65" s="3" t="s">
        <v>113</v>
      </c>
      <c r="I65" s="4">
        <f>364/365</f>
        <v>0.99726027397260275</v>
      </c>
      <c r="J65" s="3" t="s">
        <v>316</v>
      </c>
      <c r="K65" s="3" t="s">
        <v>91</v>
      </c>
      <c r="L65" s="3" t="s">
        <v>114</v>
      </c>
      <c r="M65" s="6" t="s">
        <v>392</v>
      </c>
    </row>
    <row r="66" spans="1:13" x14ac:dyDescent="0.35">
      <c r="A66" s="3" t="s">
        <v>116</v>
      </c>
      <c r="B66" s="3" t="s">
        <v>108</v>
      </c>
      <c r="C66" s="4">
        <v>28.472135000000002</v>
      </c>
      <c r="D66" s="4">
        <v>-16.24109</v>
      </c>
      <c r="E66" s="3">
        <v>1927</v>
      </c>
      <c r="F66" s="3">
        <v>1956</v>
      </c>
      <c r="G66" s="4">
        <f t="shared" si="0"/>
        <v>30</v>
      </c>
      <c r="H66" s="3" t="s">
        <v>11</v>
      </c>
      <c r="I66" s="4">
        <v>0</v>
      </c>
      <c r="J66" s="3" t="s">
        <v>316</v>
      </c>
      <c r="K66" s="3" t="s">
        <v>9</v>
      </c>
      <c r="L66" s="3" t="s">
        <v>15</v>
      </c>
      <c r="M66" s="5" t="s">
        <v>393</v>
      </c>
    </row>
    <row r="67" spans="1:13" x14ac:dyDescent="0.35">
      <c r="A67" s="3" t="s">
        <v>117</v>
      </c>
      <c r="B67" s="3" t="s">
        <v>108</v>
      </c>
      <c r="C67" s="4">
        <v>28.477979000000001</v>
      </c>
      <c r="D67" s="4">
        <v>-16.240660999999999</v>
      </c>
      <c r="E67" s="3">
        <v>1958</v>
      </c>
      <c r="F67" s="3">
        <v>1990</v>
      </c>
      <c r="G67" s="4">
        <f t="shared" si="0"/>
        <v>32</v>
      </c>
      <c r="H67" s="3">
        <v>1991</v>
      </c>
      <c r="I67" s="4">
        <v>1</v>
      </c>
      <c r="J67" s="3" t="s">
        <v>316</v>
      </c>
      <c r="K67" s="3" t="s">
        <v>9</v>
      </c>
      <c r="L67" s="3" t="s">
        <v>15</v>
      </c>
      <c r="M67" s="5" t="s">
        <v>393</v>
      </c>
    </row>
    <row r="68" spans="1:13" x14ac:dyDescent="0.35">
      <c r="A68" s="3" t="s">
        <v>118</v>
      </c>
      <c r="B68" s="3" t="s">
        <v>108</v>
      </c>
      <c r="C68" s="4">
        <v>28.472135000000002</v>
      </c>
      <c r="D68" s="4">
        <v>-16.24109</v>
      </c>
      <c r="E68" s="3">
        <v>1955</v>
      </c>
      <c r="F68" s="3">
        <v>1957</v>
      </c>
      <c r="G68" s="4">
        <f t="shared" si="0"/>
        <v>3</v>
      </c>
      <c r="H68" s="3" t="s">
        <v>11</v>
      </c>
      <c r="I68" s="4">
        <v>0</v>
      </c>
      <c r="J68" s="3" t="s">
        <v>316</v>
      </c>
      <c r="K68" s="3" t="s">
        <v>9</v>
      </c>
      <c r="L68" s="3" t="s">
        <v>15</v>
      </c>
      <c r="M68" s="5" t="s">
        <v>393</v>
      </c>
    </row>
    <row r="69" spans="1:13" ht="16.5" customHeight="1" x14ac:dyDescent="0.35">
      <c r="A69" s="27" t="s">
        <v>322</v>
      </c>
      <c r="B69" s="27" t="s">
        <v>119</v>
      </c>
      <c r="C69" s="4">
        <v>41.186017999999997</v>
      </c>
      <c r="D69" s="4">
        <v>-8.7034339999999997</v>
      </c>
      <c r="E69" s="3">
        <v>1884</v>
      </c>
      <c r="F69" s="3">
        <v>2004</v>
      </c>
      <c r="G69" s="4">
        <f t="shared" si="0"/>
        <v>87</v>
      </c>
      <c r="H69" s="3" t="s">
        <v>120</v>
      </c>
      <c r="I69" s="4">
        <v>34</v>
      </c>
      <c r="J69" s="3" t="s">
        <v>316</v>
      </c>
      <c r="K69" s="3" t="s">
        <v>375</v>
      </c>
      <c r="L69" s="3" t="s">
        <v>15</v>
      </c>
      <c r="M69" s="11" t="s">
        <v>121</v>
      </c>
    </row>
    <row r="70" spans="1:13" ht="16.5" customHeight="1" x14ac:dyDescent="0.35">
      <c r="A70" s="27" t="s">
        <v>122</v>
      </c>
      <c r="B70" s="27" t="s">
        <v>43</v>
      </c>
      <c r="C70" s="4">
        <v>46.155740000000002</v>
      </c>
      <c r="D70" s="4">
        <v>-1.1535569999999999</v>
      </c>
      <c r="E70" s="3">
        <v>1824</v>
      </c>
      <c r="F70" s="3">
        <v>1892</v>
      </c>
      <c r="G70" s="4">
        <f t="shared" si="0"/>
        <v>30</v>
      </c>
      <c r="H70" s="3" t="s">
        <v>323</v>
      </c>
      <c r="I70" s="4">
        <v>39</v>
      </c>
      <c r="J70" s="3" t="s">
        <v>311</v>
      </c>
      <c r="K70" s="3" t="s">
        <v>9</v>
      </c>
      <c r="L70" s="3" t="s">
        <v>15</v>
      </c>
      <c r="M70" s="6" t="s">
        <v>394</v>
      </c>
    </row>
    <row r="71" spans="1:13" ht="16.5" customHeight="1" x14ac:dyDescent="0.35">
      <c r="A71" s="27" t="s">
        <v>123</v>
      </c>
      <c r="B71" s="27" t="s">
        <v>43</v>
      </c>
      <c r="C71" s="4">
        <v>46.158031000000001</v>
      </c>
      <c r="D71" s="4">
        <v>-1.2216640000000001</v>
      </c>
      <c r="E71" s="3">
        <v>1890</v>
      </c>
      <c r="F71" s="3">
        <v>1997</v>
      </c>
      <c r="G71" s="4">
        <f t="shared" si="0"/>
        <v>24</v>
      </c>
      <c r="H71" s="3" t="s">
        <v>324</v>
      </c>
      <c r="I71" s="4">
        <f>48+22+14</f>
        <v>84</v>
      </c>
      <c r="J71" s="3" t="s">
        <v>311</v>
      </c>
      <c r="K71" s="3" t="s">
        <v>9</v>
      </c>
      <c r="L71" s="3" t="s">
        <v>15</v>
      </c>
      <c r="M71" s="6" t="s">
        <v>394</v>
      </c>
    </row>
    <row r="72" spans="1:13" ht="16.5" customHeight="1" x14ac:dyDescent="0.35">
      <c r="A72" s="27" t="s">
        <v>124</v>
      </c>
      <c r="B72" s="27" t="s">
        <v>43</v>
      </c>
      <c r="C72" s="4">
        <v>46.007249999999999</v>
      </c>
      <c r="D72" s="4">
        <v>-1.174269</v>
      </c>
      <c r="E72" s="3">
        <v>1824</v>
      </c>
      <c r="F72" s="3">
        <v>1974</v>
      </c>
      <c r="G72" s="4">
        <f t="shared" si="0"/>
        <v>3</v>
      </c>
      <c r="H72" s="3" t="s">
        <v>125</v>
      </c>
      <c r="I72" s="4">
        <f>148</f>
        <v>148</v>
      </c>
      <c r="J72" s="3" t="s">
        <v>311</v>
      </c>
      <c r="K72" s="3" t="s">
        <v>9</v>
      </c>
      <c r="L72" s="3" t="s">
        <v>15</v>
      </c>
      <c r="M72" s="6" t="s">
        <v>394</v>
      </c>
    </row>
    <row r="73" spans="1:13" ht="16.5" customHeight="1" x14ac:dyDescent="0.35">
      <c r="A73" s="27" t="s">
        <v>126</v>
      </c>
      <c r="B73" s="27" t="s">
        <v>43</v>
      </c>
      <c r="C73" s="4">
        <v>46.003768000000001</v>
      </c>
      <c r="D73" s="4">
        <v>-1.142781</v>
      </c>
      <c r="E73" s="3">
        <v>1859</v>
      </c>
      <c r="F73" s="3">
        <v>1873</v>
      </c>
      <c r="G73" s="4">
        <f t="shared" si="0"/>
        <v>15</v>
      </c>
      <c r="H73" s="3" t="s">
        <v>11</v>
      </c>
      <c r="I73" s="4">
        <v>0</v>
      </c>
      <c r="J73" s="3" t="s">
        <v>310</v>
      </c>
      <c r="K73" s="3" t="s">
        <v>9</v>
      </c>
      <c r="L73" s="3" t="s">
        <v>15</v>
      </c>
      <c r="M73" s="6" t="s">
        <v>394</v>
      </c>
    </row>
    <row r="74" spans="1:13" ht="16.5" customHeight="1" x14ac:dyDescent="0.35">
      <c r="A74" s="27" t="s">
        <v>127</v>
      </c>
      <c r="B74" s="27" t="s">
        <v>43</v>
      </c>
      <c r="C74" s="4">
        <v>45.999690999999999</v>
      </c>
      <c r="D74" s="4">
        <v>-1.214251</v>
      </c>
      <c r="E74" s="3">
        <v>1873</v>
      </c>
      <c r="F74" s="3">
        <v>1909</v>
      </c>
      <c r="G74" s="4">
        <f t="shared" si="0"/>
        <v>37</v>
      </c>
      <c r="H74" s="3" t="s">
        <v>11</v>
      </c>
      <c r="I74" s="4">
        <v>0</v>
      </c>
      <c r="J74" s="3" t="s">
        <v>310</v>
      </c>
      <c r="K74" s="3" t="s">
        <v>9</v>
      </c>
      <c r="L74" s="3" t="s">
        <v>15</v>
      </c>
      <c r="M74" s="6" t="s">
        <v>394</v>
      </c>
    </row>
    <row r="75" spans="1:13" ht="16.5" customHeight="1" x14ac:dyDescent="0.35">
      <c r="A75" s="27" t="s">
        <v>128</v>
      </c>
      <c r="B75" s="27" t="s">
        <v>129</v>
      </c>
      <c r="C75" s="4">
        <v>53.890380999999998</v>
      </c>
      <c r="D75" s="4">
        <v>8.6841790000000003</v>
      </c>
      <c r="E75" s="3">
        <v>1899</v>
      </c>
      <c r="F75" s="3">
        <v>1995</v>
      </c>
      <c r="G75" s="4">
        <f t="shared" si="0"/>
        <v>97</v>
      </c>
      <c r="H75" s="3" t="s">
        <v>11</v>
      </c>
      <c r="I75" s="4">
        <v>0</v>
      </c>
      <c r="J75" s="3" t="s">
        <v>316</v>
      </c>
      <c r="K75" s="3" t="s">
        <v>9</v>
      </c>
      <c r="L75" s="3" t="s">
        <v>15</v>
      </c>
      <c r="M75" s="6" t="s">
        <v>395</v>
      </c>
    </row>
    <row r="76" spans="1:13" ht="16.5" customHeight="1" x14ac:dyDescent="0.35">
      <c r="A76" s="27" t="s">
        <v>128</v>
      </c>
      <c r="B76" s="27" t="s">
        <v>129</v>
      </c>
      <c r="C76" s="4">
        <v>53.890380999999998</v>
      </c>
      <c r="D76" s="4">
        <v>8.6841790000000003</v>
      </c>
      <c r="E76" s="3">
        <v>1843</v>
      </c>
      <c r="F76" s="3">
        <v>1898</v>
      </c>
      <c r="G76" s="4">
        <f t="shared" si="0"/>
        <v>56</v>
      </c>
      <c r="H76" s="3" t="s">
        <v>11</v>
      </c>
      <c r="I76" s="4">
        <v>0</v>
      </c>
      <c r="J76" s="3" t="s">
        <v>310</v>
      </c>
      <c r="K76" s="3" t="s">
        <v>9</v>
      </c>
      <c r="L76" s="3" t="s">
        <v>15</v>
      </c>
      <c r="M76" s="6" t="s">
        <v>395</v>
      </c>
    </row>
    <row r="77" spans="1:13" ht="16.5" customHeight="1" x14ac:dyDescent="0.35">
      <c r="A77" s="27" t="s">
        <v>130</v>
      </c>
      <c r="B77" s="27" t="s">
        <v>24</v>
      </c>
      <c r="C77" s="4">
        <v>-29.433214</v>
      </c>
      <c r="D77" s="4">
        <v>153.36021400000001</v>
      </c>
      <c r="E77" s="3">
        <v>1984</v>
      </c>
      <c r="F77" s="3">
        <v>2013</v>
      </c>
      <c r="G77" s="4">
        <f t="shared" si="0"/>
        <v>30</v>
      </c>
      <c r="H77" s="3" t="s">
        <v>11</v>
      </c>
      <c r="I77" s="4">
        <v>0</v>
      </c>
      <c r="J77" s="3" t="s">
        <v>316</v>
      </c>
      <c r="K77" s="8" t="s">
        <v>21</v>
      </c>
      <c r="L77" s="3" t="s">
        <v>15</v>
      </c>
      <c r="M77" s="5" t="s">
        <v>396</v>
      </c>
    </row>
    <row r="78" spans="1:13" ht="16.5" customHeight="1" x14ac:dyDescent="0.35">
      <c r="A78" s="27" t="s">
        <v>131</v>
      </c>
      <c r="B78" s="27" t="s">
        <v>24</v>
      </c>
      <c r="C78" s="4">
        <v>-42.884596000000002</v>
      </c>
      <c r="D78" s="4">
        <v>147.33434199999999</v>
      </c>
      <c r="E78" s="3">
        <v>1960</v>
      </c>
      <c r="F78" s="3">
        <v>2013</v>
      </c>
      <c r="G78" s="4">
        <f t="shared" si="0"/>
        <v>54</v>
      </c>
      <c r="H78" s="3" t="s">
        <v>11</v>
      </c>
      <c r="I78" s="4">
        <v>0</v>
      </c>
      <c r="J78" s="3" t="s">
        <v>316</v>
      </c>
      <c r="K78" s="8" t="s">
        <v>21</v>
      </c>
      <c r="L78" s="3" t="s">
        <v>15</v>
      </c>
      <c r="M78" s="5" t="s">
        <v>396</v>
      </c>
    </row>
    <row r="79" spans="1:13" ht="16.5" customHeight="1" x14ac:dyDescent="0.35">
      <c r="A79" s="27" t="s">
        <v>132</v>
      </c>
      <c r="B79" s="27" t="s">
        <v>24</v>
      </c>
      <c r="C79" s="4">
        <v>-28.869309000000001</v>
      </c>
      <c r="D79" s="4">
        <v>153.55457799999999</v>
      </c>
      <c r="E79" s="3">
        <v>1986</v>
      </c>
      <c r="F79" s="3">
        <v>2013</v>
      </c>
      <c r="G79" s="4">
        <f t="shared" si="0"/>
        <v>28</v>
      </c>
      <c r="H79" s="3" t="s">
        <v>11</v>
      </c>
      <c r="I79" s="4">
        <v>0</v>
      </c>
      <c r="J79" s="3" t="s">
        <v>316</v>
      </c>
      <c r="K79" s="8" t="s">
        <v>21</v>
      </c>
      <c r="L79" s="3" t="s">
        <v>15</v>
      </c>
      <c r="M79" s="5" t="s">
        <v>396</v>
      </c>
    </row>
    <row r="80" spans="1:13" ht="16.5" customHeight="1" x14ac:dyDescent="0.35">
      <c r="A80" s="27" t="s">
        <v>133</v>
      </c>
      <c r="B80" s="27" t="s">
        <v>24</v>
      </c>
      <c r="C80" s="4">
        <v>-27.380528999999999</v>
      </c>
      <c r="D80" s="4">
        <v>153.15748199999999</v>
      </c>
      <c r="E80" s="3">
        <v>1957</v>
      </c>
      <c r="F80" s="3">
        <v>2013</v>
      </c>
      <c r="G80" s="4">
        <f t="shared" si="0"/>
        <v>57</v>
      </c>
      <c r="H80" s="3" t="s">
        <v>11</v>
      </c>
      <c r="I80" s="4">
        <v>0</v>
      </c>
      <c r="J80" s="3" t="s">
        <v>310</v>
      </c>
      <c r="K80" s="8" t="s">
        <v>21</v>
      </c>
      <c r="L80" s="3" t="s">
        <v>15</v>
      </c>
      <c r="M80" s="5" t="s">
        <v>396</v>
      </c>
    </row>
    <row r="81" spans="1:13" ht="16.5" customHeight="1" x14ac:dyDescent="0.35">
      <c r="A81" s="27" t="s">
        <v>134</v>
      </c>
      <c r="B81" s="27" t="s">
        <v>24</v>
      </c>
      <c r="C81" s="4">
        <v>-16.921716</v>
      </c>
      <c r="D81" s="4">
        <v>145.78196500000001</v>
      </c>
      <c r="E81" s="3">
        <v>1960</v>
      </c>
      <c r="F81" s="3">
        <v>2013</v>
      </c>
      <c r="G81" s="4">
        <f t="shared" si="0"/>
        <v>45</v>
      </c>
      <c r="H81" s="3" t="s">
        <v>325</v>
      </c>
      <c r="I81" s="4">
        <v>9</v>
      </c>
      <c r="J81" s="3" t="s">
        <v>310</v>
      </c>
      <c r="K81" s="8" t="s">
        <v>21</v>
      </c>
      <c r="L81" s="3" t="s">
        <v>15</v>
      </c>
      <c r="M81" s="5" t="s">
        <v>396</v>
      </c>
    </row>
    <row r="82" spans="1:13" ht="16.5" customHeight="1" x14ac:dyDescent="0.35">
      <c r="A82" s="27" t="s">
        <v>135</v>
      </c>
      <c r="B82" s="27" t="s">
        <v>75</v>
      </c>
      <c r="C82" s="4">
        <v>-41.746557000000003</v>
      </c>
      <c r="D82" s="4">
        <v>171.59597400000001</v>
      </c>
      <c r="E82" s="3">
        <v>1982</v>
      </c>
      <c r="F82" s="3">
        <v>2013</v>
      </c>
      <c r="G82" s="4">
        <f t="shared" si="0"/>
        <v>32</v>
      </c>
      <c r="H82" s="3" t="s">
        <v>11</v>
      </c>
      <c r="I82" s="4">
        <v>0</v>
      </c>
      <c r="J82" s="3" t="s">
        <v>21</v>
      </c>
      <c r="K82" s="8" t="s">
        <v>21</v>
      </c>
      <c r="L82" s="3" t="s">
        <v>15</v>
      </c>
      <c r="M82" s="5" t="s">
        <v>396</v>
      </c>
    </row>
    <row r="83" spans="1:13" ht="16.5" customHeight="1" x14ac:dyDescent="0.35">
      <c r="A83" s="27" t="s">
        <v>136</v>
      </c>
      <c r="B83" s="27" t="s">
        <v>75</v>
      </c>
      <c r="C83" s="4">
        <v>-43.609394000000002</v>
      </c>
      <c r="D83" s="4">
        <v>172.71790999999999</v>
      </c>
      <c r="E83" s="3">
        <v>1924</v>
      </c>
      <c r="F83" s="3">
        <v>2013</v>
      </c>
      <c r="G83" s="4">
        <f t="shared" si="0"/>
        <v>90</v>
      </c>
      <c r="H83" s="3" t="s">
        <v>11</v>
      </c>
      <c r="I83" s="4">
        <v>0</v>
      </c>
      <c r="J83" s="3" t="s">
        <v>21</v>
      </c>
      <c r="K83" s="8" t="s">
        <v>21</v>
      </c>
      <c r="L83" s="3" t="s">
        <v>15</v>
      </c>
      <c r="M83" s="5" t="s">
        <v>396</v>
      </c>
    </row>
    <row r="84" spans="1:13" ht="16.5" customHeight="1" x14ac:dyDescent="0.35">
      <c r="A84" s="27" t="s">
        <v>137</v>
      </c>
      <c r="B84" s="27" t="s">
        <v>138</v>
      </c>
      <c r="C84" s="7">
        <v>38.296666999999999</v>
      </c>
      <c r="D84" s="7">
        <v>141.505278</v>
      </c>
      <c r="E84" s="3">
        <v>1962</v>
      </c>
      <c r="F84" s="3">
        <v>2013</v>
      </c>
      <c r="G84" s="4">
        <f t="shared" si="0"/>
        <v>52</v>
      </c>
      <c r="H84" s="3" t="s">
        <v>11</v>
      </c>
      <c r="I84" s="4">
        <v>0</v>
      </c>
      <c r="J84" s="3" t="s">
        <v>316</v>
      </c>
      <c r="K84" s="8" t="s">
        <v>21</v>
      </c>
      <c r="L84" s="3" t="s">
        <v>15</v>
      </c>
      <c r="M84" s="5" t="s">
        <v>396</v>
      </c>
    </row>
    <row r="85" spans="1:13" ht="16.5" customHeight="1" x14ac:dyDescent="0.35">
      <c r="A85" s="27" t="s">
        <v>139</v>
      </c>
      <c r="B85" s="27" t="s">
        <v>138</v>
      </c>
      <c r="C85" s="4">
        <v>35.646303000000003</v>
      </c>
      <c r="D85" s="4">
        <v>140.028648</v>
      </c>
      <c r="E85" s="3">
        <v>1964</v>
      </c>
      <c r="F85" s="3">
        <v>2013</v>
      </c>
      <c r="G85" s="4">
        <f t="shared" si="0"/>
        <v>50</v>
      </c>
      <c r="H85" s="3" t="s">
        <v>11</v>
      </c>
      <c r="I85" s="4">
        <v>0</v>
      </c>
      <c r="J85" s="3" t="s">
        <v>316</v>
      </c>
      <c r="K85" s="8" t="s">
        <v>21</v>
      </c>
      <c r="L85" s="3" t="s">
        <v>15</v>
      </c>
      <c r="M85" s="5" t="s">
        <v>396</v>
      </c>
    </row>
    <row r="86" spans="1:13" ht="16.5" customHeight="1" x14ac:dyDescent="0.35">
      <c r="A86" s="27" t="s">
        <v>140</v>
      </c>
      <c r="B86" s="27" t="s">
        <v>138</v>
      </c>
      <c r="C86" s="4">
        <v>35.456859000000001</v>
      </c>
      <c r="D86" s="4">
        <v>139.637947</v>
      </c>
      <c r="E86" s="3">
        <v>1961</v>
      </c>
      <c r="F86" s="3">
        <v>2013</v>
      </c>
      <c r="G86" s="4">
        <f t="shared" si="0"/>
        <v>53</v>
      </c>
      <c r="H86" s="3" t="s">
        <v>11</v>
      </c>
      <c r="I86" s="4">
        <v>0</v>
      </c>
      <c r="J86" s="3" t="s">
        <v>316</v>
      </c>
      <c r="K86" s="8" t="s">
        <v>21</v>
      </c>
      <c r="L86" s="3" t="s">
        <v>15</v>
      </c>
      <c r="M86" s="5" t="s">
        <v>396</v>
      </c>
    </row>
    <row r="87" spans="1:13" ht="16.5" customHeight="1" x14ac:dyDescent="0.35">
      <c r="A87" s="27" t="s">
        <v>141</v>
      </c>
      <c r="B87" s="27" t="s">
        <v>20</v>
      </c>
      <c r="C87" s="4">
        <v>47.600962000000003</v>
      </c>
      <c r="D87" s="4">
        <v>-122.337642</v>
      </c>
      <c r="E87" s="3">
        <v>1899</v>
      </c>
      <c r="F87" s="3">
        <v>2013</v>
      </c>
      <c r="G87" s="4">
        <f t="shared" si="0"/>
        <v>113</v>
      </c>
      <c r="H87" s="3" t="s">
        <v>326</v>
      </c>
      <c r="I87" s="4">
        <v>2</v>
      </c>
      <c r="J87" s="3" t="s">
        <v>21</v>
      </c>
      <c r="K87" s="8" t="s">
        <v>21</v>
      </c>
      <c r="L87" s="3" t="s">
        <v>15</v>
      </c>
      <c r="M87" s="5" t="s">
        <v>396</v>
      </c>
    </row>
    <row r="88" spans="1:13" ht="16.5" customHeight="1" x14ac:dyDescent="0.35">
      <c r="A88" s="27" t="s">
        <v>142</v>
      </c>
      <c r="B88" s="27" t="s">
        <v>33</v>
      </c>
      <c r="C88" s="4">
        <v>8.9181819999999998</v>
      </c>
      <c r="D88" s="4">
        <v>-79.535026999999999</v>
      </c>
      <c r="E88" s="3">
        <v>1909</v>
      </c>
      <c r="F88" s="3">
        <v>2013</v>
      </c>
      <c r="G88" s="4">
        <f t="shared" si="0"/>
        <v>105</v>
      </c>
      <c r="H88" s="3" t="s">
        <v>11</v>
      </c>
      <c r="I88" s="4">
        <v>0</v>
      </c>
      <c r="J88" s="3" t="s">
        <v>310</v>
      </c>
      <c r="K88" s="8" t="s">
        <v>21</v>
      </c>
      <c r="L88" s="3" t="s">
        <v>15</v>
      </c>
      <c r="M88" s="5" t="s">
        <v>396</v>
      </c>
    </row>
    <row r="89" spans="1:13" x14ac:dyDescent="0.35">
      <c r="A89" s="3" t="s">
        <v>143</v>
      </c>
      <c r="B89" s="3" t="s">
        <v>20</v>
      </c>
      <c r="C89" s="4">
        <v>40.691065000000002</v>
      </c>
      <c r="D89" s="4">
        <v>-74.012047999999993</v>
      </c>
      <c r="E89" s="3">
        <v>1852</v>
      </c>
      <c r="F89" s="3">
        <v>1885</v>
      </c>
      <c r="G89" s="4">
        <f t="shared" si="0"/>
        <v>29</v>
      </c>
      <c r="H89" s="3" t="s">
        <v>327</v>
      </c>
      <c r="I89" s="4">
        <v>5</v>
      </c>
      <c r="J89" s="3" t="s">
        <v>144</v>
      </c>
      <c r="K89" s="3" t="s">
        <v>375</v>
      </c>
      <c r="L89" s="3" t="s">
        <v>15</v>
      </c>
      <c r="M89" s="5" t="s">
        <v>397</v>
      </c>
    </row>
    <row r="90" spans="1:13" x14ac:dyDescent="0.35">
      <c r="A90" s="3" t="s">
        <v>143</v>
      </c>
      <c r="B90" s="3" t="s">
        <v>20</v>
      </c>
      <c r="C90" s="4">
        <v>40.691065000000002</v>
      </c>
      <c r="D90" s="4">
        <v>-74.012047999999993</v>
      </c>
      <c r="E90" s="3">
        <v>1844</v>
      </c>
      <c r="F90" s="3">
        <v>1852</v>
      </c>
      <c r="G90" s="4">
        <f t="shared" si="0"/>
        <v>9</v>
      </c>
      <c r="H90" s="3" t="s">
        <v>11</v>
      </c>
      <c r="I90" s="4">
        <v>0</v>
      </c>
      <c r="J90" s="3" t="s">
        <v>310</v>
      </c>
      <c r="K90" s="3" t="s">
        <v>9</v>
      </c>
      <c r="L90" s="3" t="s">
        <v>79</v>
      </c>
      <c r="M90" s="5" t="s">
        <v>397</v>
      </c>
    </row>
    <row r="91" spans="1:13" x14ac:dyDescent="0.35">
      <c r="A91" s="3" t="s">
        <v>145</v>
      </c>
      <c r="B91" s="3" t="s">
        <v>20</v>
      </c>
      <c r="C91" s="4">
        <v>40.685864000000002</v>
      </c>
      <c r="D91" s="4">
        <v>-74.009237999999996</v>
      </c>
      <c r="E91" s="3">
        <v>1856</v>
      </c>
      <c r="F91" s="3">
        <v>1862</v>
      </c>
      <c r="G91" s="4">
        <f t="shared" si="0"/>
        <v>7</v>
      </c>
      <c r="H91" s="3" t="s">
        <v>11</v>
      </c>
      <c r="I91" s="4">
        <v>0</v>
      </c>
      <c r="J91" s="3" t="s">
        <v>310</v>
      </c>
      <c r="K91" s="3" t="s">
        <v>9</v>
      </c>
      <c r="L91" s="3" t="s">
        <v>79</v>
      </c>
      <c r="M91" s="5" t="s">
        <v>397</v>
      </c>
    </row>
    <row r="92" spans="1:13" x14ac:dyDescent="0.35">
      <c r="A92" s="3" t="s">
        <v>146</v>
      </c>
      <c r="B92" s="3" t="s">
        <v>20</v>
      </c>
      <c r="C92" s="4">
        <v>40.466757000000001</v>
      </c>
      <c r="D92" s="4">
        <v>-74.008958000000007</v>
      </c>
      <c r="E92" s="3">
        <v>1873</v>
      </c>
      <c r="F92" s="3">
        <v>1893</v>
      </c>
      <c r="G92" s="4">
        <f t="shared" si="0"/>
        <v>17</v>
      </c>
      <c r="H92" s="3" t="s">
        <v>328</v>
      </c>
      <c r="I92" s="4">
        <f>4</f>
        <v>4</v>
      </c>
      <c r="J92" s="3" t="s">
        <v>316</v>
      </c>
      <c r="K92" s="3" t="s">
        <v>375</v>
      </c>
      <c r="L92" s="3" t="s">
        <v>15</v>
      </c>
      <c r="M92" s="5" t="s">
        <v>397</v>
      </c>
    </row>
    <row r="93" spans="1:13" x14ac:dyDescent="0.35">
      <c r="A93" s="3" t="s">
        <v>147</v>
      </c>
      <c r="B93" s="3" t="s">
        <v>20</v>
      </c>
      <c r="C93" s="4">
        <v>40.606189000000001</v>
      </c>
      <c r="D93" s="4">
        <v>-74.032483999999997</v>
      </c>
      <c r="E93" s="3">
        <v>1893</v>
      </c>
      <c r="F93" s="3">
        <v>1926</v>
      </c>
      <c r="G93" s="4">
        <f t="shared" si="0"/>
        <v>34</v>
      </c>
      <c r="H93" s="3" t="s">
        <v>11</v>
      </c>
      <c r="I93" s="4">
        <v>0</v>
      </c>
      <c r="J93" s="3" t="s">
        <v>310</v>
      </c>
      <c r="K93" s="3" t="s">
        <v>9</v>
      </c>
      <c r="L93" s="3" t="s">
        <v>79</v>
      </c>
      <c r="M93" s="5" t="s">
        <v>397</v>
      </c>
    </row>
    <row r="94" spans="1:13" x14ac:dyDescent="0.35">
      <c r="A94" s="3" t="s">
        <v>148</v>
      </c>
      <c r="B94" s="3" t="s">
        <v>43</v>
      </c>
      <c r="C94" s="4">
        <v>43.306010999999998</v>
      </c>
      <c r="D94" s="4">
        <v>5.3599690000000004</v>
      </c>
      <c r="E94" s="3">
        <v>1849</v>
      </c>
      <c r="F94" s="3">
        <v>1851</v>
      </c>
      <c r="G94" s="4">
        <f t="shared" si="0"/>
        <v>3</v>
      </c>
      <c r="H94" s="3" t="s">
        <v>11</v>
      </c>
      <c r="I94" s="4">
        <v>0</v>
      </c>
      <c r="J94" s="3" t="s">
        <v>310</v>
      </c>
      <c r="K94" s="3" t="s">
        <v>9</v>
      </c>
      <c r="L94" s="3" t="s">
        <v>15</v>
      </c>
      <c r="M94" s="11" t="s">
        <v>398</v>
      </c>
    </row>
    <row r="95" spans="1:13" x14ac:dyDescent="0.35">
      <c r="A95" s="12" t="s">
        <v>149</v>
      </c>
      <c r="B95" s="3" t="s">
        <v>43</v>
      </c>
      <c r="C95" s="4">
        <v>43.278744000000003</v>
      </c>
      <c r="D95" s="4">
        <v>5.3538990000000002</v>
      </c>
      <c r="E95" s="3">
        <v>1885</v>
      </c>
      <c r="F95" s="3">
        <v>1988</v>
      </c>
      <c r="G95" s="4">
        <f t="shared" si="0"/>
        <v>100</v>
      </c>
      <c r="H95" s="3" t="s">
        <v>150</v>
      </c>
      <c r="I95" s="4">
        <v>4</v>
      </c>
      <c r="J95" s="3" t="s">
        <v>316</v>
      </c>
      <c r="K95" s="3" t="s">
        <v>91</v>
      </c>
      <c r="L95" s="3" t="s">
        <v>15</v>
      </c>
      <c r="M95" s="11" t="s">
        <v>398</v>
      </c>
    </row>
    <row r="96" spans="1:13" x14ac:dyDescent="0.35">
      <c r="A96" s="12" t="s">
        <v>149</v>
      </c>
      <c r="B96" s="3" t="s">
        <v>43</v>
      </c>
      <c r="C96" s="4">
        <v>43.278744000000003</v>
      </c>
      <c r="D96" s="4">
        <v>5.3538990000000002</v>
      </c>
      <c r="E96" s="3">
        <v>1885</v>
      </c>
      <c r="F96" s="3">
        <v>1988</v>
      </c>
      <c r="G96" s="4">
        <f t="shared" si="0"/>
        <v>100</v>
      </c>
      <c r="H96" s="3" t="s">
        <v>150</v>
      </c>
      <c r="I96" s="4">
        <v>4</v>
      </c>
      <c r="J96" s="3" t="s">
        <v>310</v>
      </c>
      <c r="K96" s="3" t="s">
        <v>9</v>
      </c>
      <c r="L96" s="3" t="s">
        <v>15</v>
      </c>
      <c r="M96" s="11" t="s">
        <v>398</v>
      </c>
    </row>
    <row r="97" spans="1:13" x14ac:dyDescent="0.35">
      <c r="A97" s="3" t="s">
        <v>153</v>
      </c>
      <c r="B97" s="3" t="s">
        <v>23</v>
      </c>
      <c r="C97" s="4">
        <v>54.605437999999999</v>
      </c>
      <c r="D97" s="4">
        <v>-5.9197730000000002</v>
      </c>
      <c r="E97" s="3">
        <v>1901</v>
      </c>
      <c r="F97" s="3">
        <v>1957</v>
      </c>
      <c r="G97" s="4">
        <f t="shared" ref="G97:G160" si="1">(1+(F97-E97))-I97</f>
        <v>57</v>
      </c>
      <c r="H97" s="3" t="s">
        <v>11</v>
      </c>
      <c r="I97" s="4">
        <v>0</v>
      </c>
      <c r="J97" s="3" t="s">
        <v>329</v>
      </c>
      <c r="K97" s="3" t="s">
        <v>376</v>
      </c>
      <c r="L97" s="3" t="s">
        <v>154</v>
      </c>
      <c r="M97" s="5" t="s">
        <v>399</v>
      </c>
    </row>
    <row r="98" spans="1:13" x14ac:dyDescent="0.35">
      <c r="A98" s="3" t="s">
        <v>155</v>
      </c>
      <c r="B98" s="3" t="s">
        <v>23</v>
      </c>
      <c r="C98" s="4">
        <v>54.613191999999998</v>
      </c>
      <c r="D98" s="4">
        <v>-5.9129149999999999</v>
      </c>
      <c r="E98" s="3">
        <v>1957</v>
      </c>
      <c r="F98" s="3">
        <v>1972</v>
      </c>
      <c r="G98" s="4">
        <f t="shared" si="1"/>
        <v>16</v>
      </c>
      <c r="H98" s="3" t="s">
        <v>11</v>
      </c>
      <c r="I98" s="4">
        <v>0</v>
      </c>
      <c r="J98" s="3" t="s">
        <v>329</v>
      </c>
      <c r="K98" s="3" t="s">
        <v>376</v>
      </c>
      <c r="L98" s="3" t="s">
        <v>154</v>
      </c>
      <c r="M98" s="5" t="s">
        <v>399</v>
      </c>
    </row>
    <row r="99" spans="1:13" x14ac:dyDescent="0.35">
      <c r="A99" s="3" t="s">
        <v>156</v>
      </c>
      <c r="B99" s="3" t="s">
        <v>23</v>
      </c>
      <c r="C99" s="4">
        <v>54.605567999999998</v>
      </c>
      <c r="D99" s="4">
        <v>-5.9202450000000004</v>
      </c>
      <c r="E99" s="3">
        <v>1972</v>
      </c>
      <c r="F99" s="3">
        <v>1986</v>
      </c>
      <c r="G99" s="4">
        <f t="shared" si="1"/>
        <v>15</v>
      </c>
      <c r="H99" s="3" t="s">
        <v>11</v>
      </c>
      <c r="I99" s="4">
        <v>0</v>
      </c>
      <c r="J99" s="3" t="s">
        <v>329</v>
      </c>
      <c r="K99" s="3" t="s">
        <v>376</v>
      </c>
      <c r="L99" s="3" t="s">
        <v>154</v>
      </c>
      <c r="M99" s="5" t="s">
        <v>399</v>
      </c>
    </row>
    <row r="100" spans="1:13" x14ac:dyDescent="0.35">
      <c r="A100" s="3" t="s">
        <v>157</v>
      </c>
      <c r="B100" s="3" t="s">
        <v>23</v>
      </c>
      <c r="C100" s="4">
        <v>54.613162000000003</v>
      </c>
      <c r="D100" s="4">
        <v>-5.9111050000000001</v>
      </c>
      <c r="E100" s="3">
        <v>1987</v>
      </c>
      <c r="F100" s="3">
        <v>2001</v>
      </c>
      <c r="G100" s="4">
        <f t="shared" si="1"/>
        <v>15</v>
      </c>
      <c r="H100" s="3" t="s">
        <v>11</v>
      </c>
      <c r="I100" s="4">
        <v>0</v>
      </c>
      <c r="J100" s="3" t="s">
        <v>330</v>
      </c>
      <c r="K100" s="3" t="s">
        <v>376</v>
      </c>
      <c r="L100" s="3" t="s">
        <v>15</v>
      </c>
      <c r="M100" s="5" t="s">
        <v>399</v>
      </c>
    </row>
    <row r="101" spans="1:13" x14ac:dyDescent="0.35">
      <c r="A101" s="3" t="s">
        <v>158</v>
      </c>
      <c r="B101" s="3" t="s">
        <v>43</v>
      </c>
      <c r="C101" s="4">
        <v>47.271256999999999</v>
      </c>
      <c r="D101" s="4">
        <v>-2.1969620000000001</v>
      </c>
      <c r="E101" s="3">
        <v>1821</v>
      </c>
      <c r="F101" s="3">
        <v>1925</v>
      </c>
      <c r="G101" s="4">
        <f t="shared" si="1"/>
        <v>63</v>
      </c>
      <c r="H101" s="3" t="s">
        <v>331</v>
      </c>
      <c r="I101" s="4">
        <v>42</v>
      </c>
      <c r="J101" s="3" t="s">
        <v>310</v>
      </c>
      <c r="K101" s="3" t="s">
        <v>9</v>
      </c>
      <c r="L101" s="3" t="s">
        <v>159</v>
      </c>
      <c r="M101" s="6" t="s">
        <v>400</v>
      </c>
    </row>
    <row r="102" spans="1:13" x14ac:dyDescent="0.35">
      <c r="A102" s="3" t="s">
        <v>158</v>
      </c>
      <c r="B102" s="3" t="s">
        <v>43</v>
      </c>
      <c r="C102" s="4">
        <v>47.271256999999999</v>
      </c>
      <c r="D102" s="4">
        <v>-2.1969620000000001</v>
      </c>
      <c r="E102" s="3">
        <v>1932</v>
      </c>
      <c r="F102" s="3">
        <v>1964</v>
      </c>
      <c r="G102" s="4">
        <f t="shared" si="1"/>
        <v>23</v>
      </c>
      <c r="H102" s="3" t="s">
        <v>332</v>
      </c>
      <c r="I102" s="4">
        <v>10</v>
      </c>
      <c r="J102" s="3" t="s">
        <v>316</v>
      </c>
      <c r="K102" s="3" t="s">
        <v>160</v>
      </c>
      <c r="L102" s="3" t="s">
        <v>161</v>
      </c>
      <c r="M102" s="6" t="s">
        <v>400</v>
      </c>
    </row>
    <row r="103" spans="1:13" x14ac:dyDescent="0.35">
      <c r="A103" s="3" t="s">
        <v>162</v>
      </c>
      <c r="B103" s="3" t="s">
        <v>20</v>
      </c>
      <c r="C103" s="4">
        <v>33.916406000000002</v>
      </c>
      <c r="D103" s="4">
        <v>-78.017474000000007</v>
      </c>
      <c r="E103" s="3">
        <v>1923</v>
      </c>
      <c r="F103" s="3">
        <v>1988</v>
      </c>
      <c r="G103" s="4">
        <f t="shared" si="1"/>
        <v>37</v>
      </c>
      <c r="H103" s="3" t="s">
        <v>333</v>
      </c>
      <c r="I103" s="4">
        <v>29</v>
      </c>
      <c r="J103" s="3" t="s">
        <v>310</v>
      </c>
      <c r="K103" s="3" t="s">
        <v>9</v>
      </c>
      <c r="L103" s="3" t="s">
        <v>15</v>
      </c>
      <c r="M103" s="11" t="s">
        <v>401</v>
      </c>
    </row>
    <row r="104" spans="1:13" x14ac:dyDescent="0.35">
      <c r="A104" s="3" t="s">
        <v>163</v>
      </c>
      <c r="B104" s="3" t="s">
        <v>20</v>
      </c>
      <c r="C104" s="4">
        <v>34.226624999999999</v>
      </c>
      <c r="D104" s="4">
        <v>-77.953998999999996</v>
      </c>
      <c r="E104" s="3">
        <v>1887</v>
      </c>
      <c r="F104" s="3">
        <v>2015</v>
      </c>
      <c r="G104" s="4">
        <f t="shared" si="1"/>
        <v>90</v>
      </c>
      <c r="H104" s="3" t="s">
        <v>334</v>
      </c>
      <c r="I104" s="4">
        <f>17+22</f>
        <v>39</v>
      </c>
      <c r="J104" s="3" t="s">
        <v>312</v>
      </c>
      <c r="K104" s="3" t="s">
        <v>9</v>
      </c>
      <c r="L104" s="3" t="s">
        <v>15</v>
      </c>
      <c r="M104" s="11" t="s">
        <v>401</v>
      </c>
    </row>
    <row r="105" spans="1:13" x14ac:dyDescent="0.35">
      <c r="A105" s="3" t="s">
        <v>164</v>
      </c>
      <c r="B105" s="3" t="s">
        <v>20</v>
      </c>
      <c r="C105" s="4">
        <v>44.904693999999999</v>
      </c>
      <c r="D105" s="4">
        <v>-66.982954000000007</v>
      </c>
      <c r="E105" s="3">
        <v>1861</v>
      </c>
      <c r="F105" s="3">
        <v>1864</v>
      </c>
      <c r="G105" s="4">
        <f t="shared" si="1"/>
        <v>4</v>
      </c>
      <c r="H105" s="3" t="s">
        <v>11</v>
      </c>
      <c r="I105" s="4">
        <v>0</v>
      </c>
      <c r="J105" s="3" t="s">
        <v>310</v>
      </c>
      <c r="K105" s="3" t="s">
        <v>9</v>
      </c>
      <c r="L105" s="3" t="s">
        <v>165</v>
      </c>
      <c r="M105" s="6" t="s">
        <v>402</v>
      </c>
    </row>
    <row r="106" spans="1:13" x14ac:dyDescent="0.35">
      <c r="A106" s="3" t="s">
        <v>166</v>
      </c>
      <c r="B106" s="3" t="s">
        <v>20</v>
      </c>
      <c r="C106" s="4">
        <v>44.157705999999997</v>
      </c>
      <c r="D106" s="4">
        <v>-68.874179999999996</v>
      </c>
      <c r="E106" s="3">
        <v>1870</v>
      </c>
      <c r="F106" s="3">
        <v>1946</v>
      </c>
      <c r="G106" s="4">
        <f t="shared" si="1"/>
        <v>19</v>
      </c>
      <c r="H106" s="3" t="s">
        <v>167</v>
      </c>
      <c r="I106" s="4">
        <v>58</v>
      </c>
      <c r="J106" s="3" t="s">
        <v>310</v>
      </c>
      <c r="K106" s="3" t="s">
        <v>9</v>
      </c>
      <c r="L106" s="3" t="s">
        <v>165</v>
      </c>
      <c r="M106" s="6" t="s">
        <v>402</v>
      </c>
    </row>
    <row r="107" spans="1:13" x14ac:dyDescent="0.35">
      <c r="A107" s="3" t="s">
        <v>168</v>
      </c>
      <c r="B107" s="3" t="s">
        <v>20</v>
      </c>
      <c r="C107" s="4">
        <v>41.817272000000003</v>
      </c>
      <c r="D107" s="4">
        <v>-71.402198999999996</v>
      </c>
      <c r="E107" s="3">
        <v>1872</v>
      </c>
      <c r="F107" s="3">
        <v>1892</v>
      </c>
      <c r="G107" s="4">
        <f t="shared" si="1"/>
        <v>21</v>
      </c>
      <c r="H107" s="3" t="s">
        <v>11</v>
      </c>
      <c r="I107" s="4">
        <v>0</v>
      </c>
      <c r="J107" s="3" t="s">
        <v>310</v>
      </c>
      <c r="K107" s="3" t="s">
        <v>9</v>
      </c>
      <c r="L107" s="3" t="s">
        <v>165</v>
      </c>
      <c r="M107" s="6" t="s">
        <v>402</v>
      </c>
    </row>
    <row r="108" spans="1:13" x14ac:dyDescent="0.35">
      <c r="A108" s="3" t="s">
        <v>169</v>
      </c>
      <c r="B108" s="3" t="s">
        <v>20</v>
      </c>
      <c r="C108" s="4">
        <v>40.806913999999999</v>
      </c>
      <c r="D108" s="4">
        <v>-73.791622000000004</v>
      </c>
      <c r="E108" s="3">
        <v>1921</v>
      </c>
      <c r="F108" s="3">
        <v>1932</v>
      </c>
      <c r="G108" s="4">
        <f t="shared" si="1"/>
        <v>12</v>
      </c>
      <c r="H108" s="3" t="s">
        <v>11</v>
      </c>
      <c r="I108" s="4">
        <v>0</v>
      </c>
      <c r="J108" s="3" t="s">
        <v>310</v>
      </c>
      <c r="K108" s="3" t="s">
        <v>9</v>
      </c>
      <c r="L108" s="3" t="s">
        <v>165</v>
      </c>
      <c r="M108" s="6" t="s">
        <v>402</v>
      </c>
    </row>
    <row r="109" spans="1:13" x14ac:dyDescent="0.35">
      <c r="A109" s="3" t="s">
        <v>170</v>
      </c>
      <c r="B109" s="3" t="s">
        <v>20</v>
      </c>
      <c r="C109" s="4">
        <v>40.796692999999998</v>
      </c>
      <c r="D109" s="4">
        <v>-73.779477</v>
      </c>
      <c r="E109" s="3">
        <v>1892</v>
      </c>
      <c r="F109" s="3">
        <v>2000</v>
      </c>
      <c r="G109" s="4">
        <f t="shared" si="1"/>
        <v>71</v>
      </c>
      <c r="H109" s="3" t="s">
        <v>335</v>
      </c>
      <c r="I109" s="4">
        <v>38</v>
      </c>
      <c r="J109" s="3" t="s">
        <v>310</v>
      </c>
      <c r="K109" s="3" t="s">
        <v>9</v>
      </c>
      <c r="L109" s="3" t="s">
        <v>165</v>
      </c>
      <c r="M109" s="6" t="s">
        <v>402</v>
      </c>
    </row>
    <row r="110" spans="1:13" x14ac:dyDescent="0.35">
      <c r="A110" s="3" t="s">
        <v>171</v>
      </c>
      <c r="B110" s="3" t="s">
        <v>20</v>
      </c>
      <c r="C110" s="4">
        <v>40.700215999999998</v>
      </c>
      <c r="D110" s="4">
        <v>-74.010824999999997</v>
      </c>
      <c r="E110" s="3">
        <v>1843</v>
      </c>
      <c r="F110" s="3">
        <v>2017</v>
      </c>
      <c r="G110" s="4">
        <f t="shared" si="1"/>
        <v>170</v>
      </c>
      <c r="H110" s="3" t="s">
        <v>336</v>
      </c>
      <c r="I110" s="4">
        <v>5</v>
      </c>
      <c r="J110" s="3" t="s">
        <v>310</v>
      </c>
      <c r="K110" s="3" t="s">
        <v>9</v>
      </c>
      <c r="L110" s="3" t="s">
        <v>165</v>
      </c>
      <c r="M110" s="6" t="s">
        <v>402</v>
      </c>
    </row>
    <row r="111" spans="1:13" x14ac:dyDescent="0.35">
      <c r="A111" s="3" t="s">
        <v>172</v>
      </c>
      <c r="B111" s="3" t="s">
        <v>20</v>
      </c>
      <c r="C111" s="4">
        <v>40.513271000000003</v>
      </c>
      <c r="D111" s="4">
        <v>-74.259399000000002</v>
      </c>
      <c r="E111" s="3">
        <v>1933</v>
      </c>
      <c r="F111" s="3">
        <v>1943</v>
      </c>
      <c r="G111" s="4">
        <f t="shared" si="1"/>
        <v>11</v>
      </c>
      <c r="H111" s="3" t="s">
        <v>11</v>
      </c>
      <c r="I111" s="4">
        <v>0</v>
      </c>
      <c r="J111" s="3" t="s">
        <v>310</v>
      </c>
      <c r="K111" s="3" t="s">
        <v>9</v>
      </c>
      <c r="L111" s="3" t="s">
        <v>165</v>
      </c>
      <c r="M111" s="6" t="s">
        <v>402</v>
      </c>
    </row>
    <row r="112" spans="1:13" x14ac:dyDescent="0.35">
      <c r="A112" s="3" t="s">
        <v>173</v>
      </c>
      <c r="B112" s="3" t="s">
        <v>20</v>
      </c>
      <c r="C112" s="4">
        <v>37.002716999999997</v>
      </c>
      <c r="D112" s="4">
        <v>-76.314700999999999</v>
      </c>
      <c r="E112" s="3">
        <v>1844</v>
      </c>
      <c r="F112" s="3">
        <v>1974</v>
      </c>
      <c r="G112" s="4">
        <f t="shared" si="1"/>
        <v>60</v>
      </c>
      <c r="H112" s="3" t="s">
        <v>337</v>
      </c>
      <c r="I112" s="4">
        <v>71</v>
      </c>
      <c r="J112" s="3" t="s">
        <v>310</v>
      </c>
      <c r="K112" s="3" t="s">
        <v>9</v>
      </c>
      <c r="L112" s="3" t="s">
        <v>165</v>
      </c>
      <c r="M112" s="6" t="s">
        <v>402</v>
      </c>
    </row>
    <row r="113" spans="1:13" x14ac:dyDescent="0.35">
      <c r="A113" s="3" t="s">
        <v>174</v>
      </c>
      <c r="B113" s="3" t="s">
        <v>20</v>
      </c>
      <c r="C113" s="4">
        <v>36.853709000000002</v>
      </c>
      <c r="D113" s="4">
        <v>-76.300720999999996</v>
      </c>
      <c r="E113" s="3">
        <v>1826</v>
      </c>
      <c r="F113" s="3">
        <v>1894</v>
      </c>
      <c r="G113" s="4">
        <f t="shared" si="1"/>
        <v>10</v>
      </c>
      <c r="H113" s="3" t="s">
        <v>338</v>
      </c>
      <c r="I113" s="4">
        <v>59</v>
      </c>
      <c r="J113" s="3" t="s">
        <v>310</v>
      </c>
      <c r="K113" s="3" t="s">
        <v>9</v>
      </c>
      <c r="L113" s="3" t="s">
        <v>165</v>
      </c>
      <c r="M113" s="6" t="s">
        <v>402</v>
      </c>
    </row>
    <row r="114" spans="1:13" x14ac:dyDescent="0.35">
      <c r="A114" s="3" t="s">
        <v>162</v>
      </c>
      <c r="B114" s="3" t="s">
        <v>20</v>
      </c>
      <c r="C114" s="4">
        <v>33.915756000000002</v>
      </c>
      <c r="D114" s="4">
        <v>-78.022559999999999</v>
      </c>
      <c r="E114" s="3">
        <v>1851</v>
      </c>
      <c r="F114" s="3">
        <v>1954</v>
      </c>
      <c r="G114" s="4">
        <f t="shared" si="1"/>
        <v>31</v>
      </c>
      <c r="H114" s="3" t="s">
        <v>339</v>
      </c>
      <c r="I114" s="4">
        <v>73</v>
      </c>
      <c r="J114" s="3" t="s">
        <v>310</v>
      </c>
      <c r="K114" s="3" t="s">
        <v>9</v>
      </c>
      <c r="L114" s="3" t="s">
        <v>165</v>
      </c>
      <c r="M114" s="6" t="s">
        <v>402</v>
      </c>
    </row>
    <row r="115" spans="1:13" x14ac:dyDescent="0.35">
      <c r="A115" s="3" t="s">
        <v>175</v>
      </c>
      <c r="B115" s="3" t="s">
        <v>20</v>
      </c>
      <c r="C115" s="4">
        <v>32.775281999999997</v>
      </c>
      <c r="D115" s="4">
        <v>-79.924156999999994</v>
      </c>
      <c r="E115" s="3">
        <v>1849</v>
      </c>
      <c r="F115" s="3">
        <v>1904</v>
      </c>
      <c r="G115" s="4">
        <f t="shared" si="1"/>
        <v>36</v>
      </c>
      <c r="H115" s="3" t="s">
        <v>176</v>
      </c>
      <c r="I115" s="4">
        <v>20</v>
      </c>
      <c r="J115" s="3" t="s">
        <v>310</v>
      </c>
      <c r="K115" s="3" t="s">
        <v>9</v>
      </c>
      <c r="L115" s="3" t="s">
        <v>165</v>
      </c>
      <c r="M115" s="6" t="s">
        <v>402</v>
      </c>
    </row>
    <row r="116" spans="1:13" x14ac:dyDescent="0.35">
      <c r="A116" s="3" t="s">
        <v>177</v>
      </c>
      <c r="B116" s="3" t="s">
        <v>20</v>
      </c>
      <c r="C116" s="4">
        <v>25.770721999999999</v>
      </c>
      <c r="D116" s="4">
        <v>-80.140563</v>
      </c>
      <c r="E116" s="3">
        <v>1931</v>
      </c>
      <c r="F116" s="3">
        <v>1985</v>
      </c>
      <c r="G116" s="4">
        <f t="shared" si="1"/>
        <v>53</v>
      </c>
      <c r="H116" s="3" t="s">
        <v>340</v>
      </c>
      <c r="I116" s="4">
        <v>2</v>
      </c>
      <c r="J116" s="3" t="s">
        <v>310</v>
      </c>
      <c r="K116" s="3" t="s">
        <v>9</v>
      </c>
      <c r="L116" s="3" t="s">
        <v>165</v>
      </c>
      <c r="M116" s="6" t="s">
        <v>402</v>
      </c>
    </row>
    <row r="117" spans="1:13" x14ac:dyDescent="0.35">
      <c r="A117" s="3" t="s">
        <v>178</v>
      </c>
      <c r="B117" s="3" t="s">
        <v>20</v>
      </c>
      <c r="C117" s="4">
        <v>30.959171000000001</v>
      </c>
      <c r="D117" s="4">
        <v>-91.666561999999999</v>
      </c>
      <c r="E117" s="3">
        <v>1871</v>
      </c>
      <c r="F117" s="3">
        <v>1924</v>
      </c>
      <c r="G117" s="4">
        <f t="shared" si="1"/>
        <v>54</v>
      </c>
      <c r="H117" s="3" t="s">
        <v>11</v>
      </c>
      <c r="I117" s="4">
        <v>0</v>
      </c>
      <c r="J117" s="3" t="s">
        <v>310</v>
      </c>
      <c r="K117" s="3" t="s">
        <v>9</v>
      </c>
      <c r="L117" s="3" t="s">
        <v>165</v>
      </c>
      <c r="M117" s="6" t="s">
        <v>402</v>
      </c>
    </row>
    <row r="118" spans="1:13" x14ac:dyDescent="0.35">
      <c r="A118" s="3" t="s">
        <v>179</v>
      </c>
      <c r="B118" s="3" t="s">
        <v>20</v>
      </c>
      <c r="C118" s="4">
        <v>30.762004000000001</v>
      </c>
      <c r="D118" s="4">
        <v>-91.398989999999998</v>
      </c>
      <c r="E118" s="3">
        <v>1898</v>
      </c>
      <c r="F118" s="3">
        <v>1933</v>
      </c>
      <c r="G118" s="4">
        <f t="shared" si="1"/>
        <v>36</v>
      </c>
      <c r="H118" s="3" t="s">
        <v>11</v>
      </c>
      <c r="I118" s="4">
        <v>0</v>
      </c>
      <c r="J118" s="3" t="s">
        <v>310</v>
      </c>
      <c r="K118" s="3" t="s">
        <v>9</v>
      </c>
      <c r="L118" s="3" t="s">
        <v>165</v>
      </c>
      <c r="M118" s="6" t="s">
        <v>402</v>
      </c>
    </row>
    <row r="119" spans="1:13" x14ac:dyDescent="0.35">
      <c r="A119" s="3" t="s">
        <v>180</v>
      </c>
      <c r="B119" s="3" t="s">
        <v>20</v>
      </c>
      <c r="C119" s="4">
        <v>30.459246</v>
      </c>
      <c r="D119" s="4">
        <v>-91.192700000000002</v>
      </c>
      <c r="E119" s="3">
        <v>1883</v>
      </c>
      <c r="F119" s="3">
        <v>1890</v>
      </c>
      <c r="G119" s="4">
        <f t="shared" si="1"/>
        <v>8</v>
      </c>
      <c r="H119" s="3" t="s">
        <v>11</v>
      </c>
      <c r="I119" s="4">
        <v>0</v>
      </c>
      <c r="J119" s="3" t="s">
        <v>310</v>
      </c>
      <c r="K119" s="3" t="s">
        <v>9</v>
      </c>
      <c r="L119" s="3" t="s">
        <v>165</v>
      </c>
      <c r="M119" s="6" t="s">
        <v>402</v>
      </c>
    </row>
    <row r="120" spans="1:13" x14ac:dyDescent="0.35">
      <c r="A120" s="3" t="s">
        <v>181</v>
      </c>
      <c r="B120" s="3" t="s">
        <v>20</v>
      </c>
      <c r="C120" s="4">
        <v>30.283428000000001</v>
      </c>
      <c r="D120" s="4">
        <v>-91.223449000000002</v>
      </c>
      <c r="E120" s="3">
        <v>1880</v>
      </c>
      <c r="F120" s="3">
        <v>1933</v>
      </c>
      <c r="G120" s="4">
        <f t="shared" si="1"/>
        <v>54</v>
      </c>
      <c r="H120" s="3" t="s">
        <v>11</v>
      </c>
      <c r="I120" s="4">
        <v>0</v>
      </c>
      <c r="J120" s="3" t="s">
        <v>310</v>
      </c>
      <c r="K120" s="3" t="s">
        <v>9</v>
      </c>
      <c r="L120" s="3" t="s">
        <v>165</v>
      </c>
      <c r="M120" s="6" t="s">
        <v>402</v>
      </c>
    </row>
    <row r="121" spans="1:13" x14ac:dyDescent="0.35">
      <c r="A121" s="3" t="s">
        <v>182</v>
      </c>
      <c r="B121" s="3" t="s">
        <v>20</v>
      </c>
      <c r="C121" s="4">
        <v>30.109304999999999</v>
      </c>
      <c r="D121" s="4">
        <v>-90.990033999999994</v>
      </c>
      <c r="E121" s="3">
        <v>1890</v>
      </c>
      <c r="F121" s="3">
        <v>1933</v>
      </c>
      <c r="G121" s="4">
        <f t="shared" si="1"/>
        <v>44</v>
      </c>
      <c r="H121" s="3" t="s">
        <v>11</v>
      </c>
      <c r="I121" s="4">
        <v>0</v>
      </c>
      <c r="J121" s="3" t="s">
        <v>310</v>
      </c>
      <c r="K121" s="3" t="s">
        <v>9</v>
      </c>
      <c r="L121" s="3" t="s">
        <v>165</v>
      </c>
      <c r="M121" s="6" t="s">
        <v>402</v>
      </c>
    </row>
    <row r="122" spans="1:13" x14ac:dyDescent="0.35">
      <c r="A122" s="3" t="s">
        <v>183</v>
      </c>
      <c r="B122" s="3" t="s">
        <v>20</v>
      </c>
      <c r="C122" s="4">
        <v>30.208877999999999</v>
      </c>
      <c r="D122" s="4">
        <v>-91.166239000000004</v>
      </c>
      <c r="E122" s="3">
        <v>1881</v>
      </c>
      <c r="F122" s="3">
        <v>1908</v>
      </c>
      <c r="G122" s="4">
        <f t="shared" si="1"/>
        <v>28</v>
      </c>
      <c r="H122" s="3" t="s">
        <v>11</v>
      </c>
      <c r="I122" s="4">
        <v>0</v>
      </c>
      <c r="J122" s="3" t="s">
        <v>310</v>
      </c>
      <c r="K122" s="3" t="s">
        <v>9</v>
      </c>
      <c r="L122" s="3" t="s">
        <v>165</v>
      </c>
      <c r="M122" s="6" t="s">
        <v>402</v>
      </c>
    </row>
    <row r="123" spans="1:13" x14ac:dyDescent="0.35">
      <c r="A123" s="3" t="s">
        <v>184</v>
      </c>
      <c r="B123" s="3" t="s">
        <v>20</v>
      </c>
      <c r="C123" s="4">
        <v>29.35737</v>
      </c>
      <c r="D123" s="4">
        <v>-89.457009999999997</v>
      </c>
      <c r="E123" s="3">
        <v>1898</v>
      </c>
      <c r="F123" s="3">
        <v>1933</v>
      </c>
      <c r="G123" s="4">
        <f t="shared" si="1"/>
        <v>36</v>
      </c>
      <c r="H123" s="3" t="s">
        <v>11</v>
      </c>
      <c r="I123" s="4">
        <v>0</v>
      </c>
      <c r="J123" s="3" t="s">
        <v>310</v>
      </c>
      <c r="K123" s="3" t="s">
        <v>9</v>
      </c>
      <c r="L123" s="3" t="s">
        <v>165</v>
      </c>
      <c r="M123" s="6" t="s">
        <v>402</v>
      </c>
    </row>
    <row r="124" spans="1:13" x14ac:dyDescent="0.35">
      <c r="A124" s="3" t="s">
        <v>185</v>
      </c>
      <c r="B124" s="3" t="s">
        <v>20</v>
      </c>
      <c r="C124" s="4">
        <v>29.920157</v>
      </c>
      <c r="D124" s="4">
        <v>-89.967798999999999</v>
      </c>
      <c r="E124" s="3">
        <v>1872</v>
      </c>
      <c r="F124" s="3">
        <v>1933</v>
      </c>
      <c r="G124" s="4">
        <f t="shared" si="1"/>
        <v>62</v>
      </c>
      <c r="H124" s="3" t="s">
        <v>11</v>
      </c>
      <c r="I124" s="4">
        <v>0</v>
      </c>
      <c r="J124" s="3" t="s">
        <v>310</v>
      </c>
      <c r="K124" s="3" t="s">
        <v>9</v>
      </c>
      <c r="L124" s="3" t="s">
        <v>165</v>
      </c>
      <c r="M124" s="6" t="s">
        <v>402</v>
      </c>
    </row>
    <row r="125" spans="1:13" x14ac:dyDescent="0.35">
      <c r="A125" s="3" t="s">
        <v>186</v>
      </c>
      <c r="B125" s="3" t="s">
        <v>20</v>
      </c>
      <c r="C125" s="4">
        <v>29.952963</v>
      </c>
      <c r="D125" s="4">
        <v>-90.035176000000007</v>
      </c>
      <c r="E125" s="3">
        <v>1903</v>
      </c>
      <c r="F125" s="3">
        <v>1921</v>
      </c>
      <c r="G125" s="4">
        <f t="shared" si="1"/>
        <v>19</v>
      </c>
      <c r="H125" s="3" t="s">
        <v>11</v>
      </c>
      <c r="I125" s="4">
        <v>0</v>
      </c>
      <c r="J125" s="3" t="s">
        <v>310</v>
      </c>
      <c r="K125" s="3" t="s">
        <v>9</v>
      </c>
      <c r="L125" s="3" t="s">
        <v>165</v>
      </c>
      <c r="M125" s="6" t="s">
        <v>402</v>
      </c>
    </row>
    <row r="126" spans="1:13" x14ac:dyDescent="0.35">
      <c r="A126" s="3" t="s">
        <v>187</v>
      </c>
      <c r="B126" s="3" t="s">
        <v>20</v>
      </c>
      <c r="C126" s="4">
        <v>29.250332</v>
      </c>
      <c r="D126" s="4">
        <v>-89.360967000000002</v>
      </c>
      <c r="E126" s="3">
        <v>1895</v>
      </c>
      <c r="F126" s="3">
        <v>1924</v>
      </c>
      <c r="G126" s="4">
        <f t="shared" si="1"/>
        <v>30</v>
      </c>
      <c r="H126" s="3" t="s">
        <v>11</v>
      </c>
      <c r="I126" s="4">
        <v>0</v>
      </c>
      <c r="J126" s="3" t="s">
        <v>310</v>
      </c>
      <c r="K126" s="3" t="s">
        <v>9</v>
      </c>
      <c r="L126" s="3" t="s">
        <v>165</v>
      </c>
      <c r="M126" s="6" t="s">
        <v>402</v>
      </c>
    </row>
    <row r="127" spans="1:13" x14ac:dyDescent="0.35">
      <c r="A127" s="3" t="s">
        <v>188</v>
      </c>
      <c r="B127" s="3" t="s">
        <v>20</v>
      </c>
      <c r="C127" s="4">
        <v>30.39189</v>
      </c>
      <c r="D127" s="4">
        <v>-88.889348999999996</v>
      </c>
      <c r="E127" s="3">
        <v>1855</v>
      </c>
      <c r="F127" s="3">
        <v>1928</v>
      </c>
      <c r="G127" s="4">
        <f t="shared" si="1"/>
        <v>37</v>
      </c>
      <c r="H127" s="3" t="s">
        <v>341</v>
      </c>
      <c r="I127" s="4">
        <v>37</v>
      </c>
      <c r="J127" s="3" t="s">
        <v>310</v>
      </c>
      <c r="K127" s="3" t="s">
        <v>9</v>
      </c>
      <c r="L127" s="3" t="s">
        <v>165</v>
      </c>
      <c r="M127" s="6" t="s">
        <v>402</v>
      </c>
    </row>
    <row r="128" spans="1:13" x14ac:dyDescent="0.35">
      <c r="A128" s="3" t="s">
        <v>189</v>
      </c>
      <c r="B128" s="3" t="s">
        <v>20</v>
      </c>
      <c r="C128" s="4">
        <v>29.282572999999999</v>
      </c>
      <c r="D128" s="4">
        <v>-94.861940000000004</v>
      </c>
      <c r="E128" s="3">
        <v>1852</v>
      </c>
      <c r="F128" s="3">
        <v>1890</v>
      </c>
      <c r="G128" s="4">
        <f t="shared" si="1"/>
        <v>5</v>
      </c>
      <c r="H128" s="3" t="s">
        <v>342</v>
      </c>
      <c r="I128" s="4">
        <v>34</v>
      </c>
      <c r="J128" s="3" t="s">
        <v>310</v>
      </c>
      <c r="K128" s="3" t="s">
        <v>9</v>
      </c>
      <c r="L128" s="3" t="s">
        <v>165</v>
      </c>
      <c r="M128" s="6" t="s">
        <v>402</v>
      </c>
    </row>
    <row r="129" spans="1:13" x14ac:dyDescent="0.35">
      <c r="A129" s="3" t="s">
        <v>190</v>
      </c>
      <c r="B129" s="3" t="s">
        <v>20</v>
      </c>
      <c r="C129" s="4">
        <v>38.563921000000001</v>
      </c>
      <c r="D129" s="4">
        <v>-121.517494</v>
      </c>
      <c r="E129" s="3">
        <v>1849</v>
      </c>
      <c r="F129" s="3">
        <v>1946</v>
      </c>
      <c r="G129" s="4">
        <f t="shared" si="1"/>
        <v>79</v>
      </c>
      <c r="H129" s="3" t="s">
        <v>343</v>
      </c>
      <c r="I129" s="4">
        <v>19</v>
      </c>
      <c r="J129" s="3" t="s">
        <v>310</v>
      </c>
      <c r="K129" s="3" t="s">
        <v>9</v>
      </c>
      <c r="L129" s="3" t="s">
        <v>165</v>
      </c>
      <c r="M129" s="6" t="s">
        <v>402</v>
      </c>
    </row>
    <row r="130" spans="1:13" x14ac:dyDescent="0.35">
      <c r="A130" s="3" t="s">
        <v>191</v>
      </c>
      <c r="B130" s="3" t="s">
        <v>20</v>
      </c>
      <c r="C130" s="4">
        <v>37.856363000000002</v>
      </c>
      <c r="D130" s="4">
        <v>-122.47832099999999</v>
      </c>
      <c r="E130" s="3">
        <v>1877</v>
      </c>
      <c r="F130" s="3">
        <v>1953</v>
      </c>
      <c r="G130" s="4">
        <f t="shared" si="1"/>
        <v>23</v>
      </c>
      <c r="H130" s="3" t="s">
        <v>192</v>
      </c>
      <c r="I130" s="4">
        <v>54</v>
      </c>
      <c r="J130" s="3" t="s">
        <v>310</v>
      </c>
      <c r="K130" s="3" t="s">
        <v>9</v>
      </c>
      <c r="L130" s="3" t="s">
        <v>165</v>
      </c>
      <c r="M130" s="6" t="s">
        <v>402</v>
      </c>
    </row>
    <row r="131" spans="1:13" x14ac:dyDescent="0.35">
      <c r="A131" s="3" t="s">
        <v>193</v>
      </c>
      <c r="B131" s="3" t="s">
        <v>20</v>
      </c>
      <c r="C131" s="4">
        <v>37.810412999999997</v>
      </c>
      <c r="D131" s="4">
        <v>-122.42451</v>
      </c>
      <c r="E131" s="3">
        <v>1854</v>
      </c>
      <c r="F131" s="3">
        <v>1877</v>
      </c>
      <c r="G131" s="4">
        <f t="shared" si="1"/>
        <v>24</v>
      </c>
      <c r="H131" s="3" t="s">
        <v>11</v>
      </c>
      <c r="I131" s="4">
        <v>0</v>
      </c>
      <c r="J131" s="3" t="s">
        <v>310</v>
      </c>
      <c r="K131" s="3" t="s">
        <v>9</v>
      </c>
      <c r="L131" s="3" t="s">
        <v>165</v>
      </c>
      <c r="M131" s="6" t="s">
        <v>402</v>
      </c>
    </row>
    <row r="132" spans="1:13" x14ac:dyDescent="0.35">
      <c r="A132" s="3" t="s">
        <v>194</v>
      </c>
      <c r="B132" s="3" t="s">
        <v>20</v>
      </c>
      <c r="C132" s="4">
        <v>32.669840999999998</v>
      </c>
      <c r="D132" s="4">
        <v>-117.122569</v>
      </c>
      <c r="E132" s="3">
        <v>1853</v>
      </c>
      <c r="F132" s="3">
        <v>1872</v>
      </c>
      <c r="G132" s="4">
        <f t="shared" si="1"/>
        <v>20</v>
      </c>
      <c r="H132" s="3" t="s">
        <v>11</v>
      </c>
      <c r="I132" s="4">
        <v>0</v>
      </c>
      <c r="J132" s="3" t="s">
        <v>310</v>
      </c>
      <c r="K132" s="3" t="s">
        <v>9</v>
      </c>
      <c r="L132" s="3" t="s">
        <v>165</v>
      </c>
      <c r="M132" s="6" t="s">
        <v>402</v>
      </c>
    </row>
    <row r="133" spans="1:13" x14ac:dyDescent="0.35">
      <c r="A133" s="3" t="s">
        <v>195</v>
      </c>
      <c r="B133" s="3" t="s">
        <v>20</v>
      </c>
      <c r="C133" s="4">
        <v>34.007829999999998</v>
      </c>
      <c r="D133" s="4">
        <v>-118.49990099999999</v>
      </c>
      <c r="E133" s="3">
        <v>1932</v>
      </c>
      <c r="F133" s="3">
        <v>1965</v>
      </c>
      <c r="G133" s="4">
        <f t="shared" si="1"/>
        <v>34</v>
      </c>
      <c r="H133" s="3" t="s">
        <v>11</v>
      </c>
      <c r="I133" s="4">
        <v>0</v>
      </c>
      <c r="J133" s="3" t="s">
        <v>310</v>
      </c>
      <c r="K133" s="3" t="s">
        <v>9</v>
      </c>
      <c r="L133" s="3" t="s">
        <v>165</v>
      </c>
      <c r="M133" s="6" t="s">
        <v>402</v>
      </c>
    </row>
    <row r="134" spans="1:13" x14ac:dyDescent="0.35">
      <c r="A134" s="3" t="s">
        <v>196</v>
      </c>
      <c r="B134" s="3" t="s">
        <v>20</v>
      </c>
      <c r="C134" s="4">
        <v>48.135519000000002</v>
      </c>
      <c r="D134" s="4">
        <v>-122.760623</v>
      </c>
      <c r="E134" s="3">
        <v>1855</v>
      </c>
      <c r="F134" s="3">
        <v>1952</v>
      </c>
      <c r="G134" s="4">
        <f t="shared" si="1"/>
        <v>11</v>
      </c>
      <c r="H134" s="3" t="s">
        <v>344</v>
      </c>
      <c r="I134" s="4">
        <v>87</v>
      </c>
      <c r="J134" s="3" t="s">
        <v>310</v>
      </c>
      <c r="K134" s="3" t="s">
        <v>9</v>
      </c>
      <c r="L134" s="3" t="s">
        <v>165</v>
      </c>
      <c r="M134" s="6" t="s">
        <v>402</v>
      </c>
    </row>
    <row r="135" spans="1:13" x14ac:dyDescent="0.35">
      <c r="A135" s="3" t="s">
        <v>152</v>
      </c>
      <c r="B135" s="3" t="s">
        <v>20</v>
      </c>
      <c r="C135" s="4">
        <v>45.622391</v>
      </c>
      <c r="D135" s="4">
        <v>-122.677542</v>
      </c>
      <c r="E135" s="3">
        <v>1902</v>
      </c>
      <c r="F135" s="3">
        <v>2017</v>
      </c>
      <c r="G135" s="4">
        <f t="shared" si="1"/>
        <v>91</v>
      </c>
      <c r="H135" s="3" t="s">
        <v>11</v>
      </c>
      <c r="I135" s="4">
        <v>25</v>
      </c>
      <c r="J135" s="3" t="s">
        <v>310</v>
      </c>
      <c r="K135" s="3" t="s">
        <v>9</v>
      </c>
      <c r="L135" s="3" t="s">
        <v>165</v>
      </c>
      <c r="M135" s="6" t="s">
        <v>402</v>
      </c>
    </row>
    <row r="136" spans="1:13" x14ac:dyDescent="0.35">
      <c r="A136" s="3" t="s">
        <v>197</v>
      </c>
      <c r="B136" s="3" t="s">
        <v>20</v>
      </c>
      <c r="C136" s="4">
        <v>45.509630999999999</v>
      </c>
      <c r="D136" s="4">
        <v>-122.671695</v>
      </c>
      <c r="E136" s="3">
        <v>1876</v>
      </c>
      <c r="F136" s="3">
        <v>2017</v>
      </c>
      <c r="G136" s="4">
        <f t="shared" si="1"/>
        <v>142</v>
      </c>
      <c r="H136" s="3" t="s">
        <v>11</v>
      </c>
      <c r="I136" s="4">
        <v>0</v>
      </c>
      <c r="J136" s="3" t="s">
        <v>310</v>
      </c>
      <c r="K136" s="3" t="s">
        <v>9</v>
      </c>
      <c r="L136" s="3" t="s">
        <v>165</v>
      </c>
      <c r="M136" s="6" t="s">
        <v>402</v>
      </c>
    </row>
    <row r="137" spans="1:13" x14ac:dyDescent="0.35">
      <c r="A137" s="3" t="s">
        <v>198</v>
      </c>
      <c r="B137" s="3" t="s">
        <v>20</v>
      </c>
      <c r="C137" s="4">
        <v>45.652999000000001</v>
      </c>
      <c r="D137" s="4">
        <v>-122.762699</v>
      </c>
      <c r="E137" s="3">
        <v>1901</v>
      </c>
      <c r="F137" s="3">
        <v>1914</v>
      </c>
      <c r="G137" s="4">
        <f t="shared" si="1"/>
        <v>14</v>
      </c>
      <c r="H137" s="3" t="s">
        <v>11</v>
      </c>
      <c r="I137" s="4">
        <v>0</v>
      </c>
      <c r="J137" s="3" t="s">
        <v>310</v>
      </c>
      <c r="K137" s="3" t="s">
        <v>9</v>
      </c>
      <c r="L137" s="3" t="s">
        <v>165</v>
      </c>
      <c r="M137" s="6" t="s">
        <v>402</v>
      </c>
    </row>
    <row r="138" spans="1:13" x14ac:dyDescent="0.35">
      <c r="A138" s="3" t="s">
        <v>199</v>
      </c>
      <c r="B138" s="3" t="s">
        <v>20</v>
      </c>
      <c r="C138" s="4">
        <v>57.048735000000001</v>
      </c>
      <c r="D138" s="4">
        <v>-135.340982</v>
      </c>
      <c r="E138" s="3">
        <v>1893</v>
      </c>
      <c r="F138" s="3">
        <v>1928</v>
      </c>
      <c r="G138" s="4">
        <f t="shared" si="1"/>
        <v>6</v>
      </c>
      <c r="H138" s="3" t="s">
        <v>200</v>
      </c>
      <c r="I138" s="4">
        <v>30</v>
      </c>
      <c r="J138" s="3" t="s">
        <v>310</v>
      </c>
      <c r="K138" s="3" t="s">
        <v>9</v>
      </c>
      <c r="L138" s="3" t="s">
        <v>165</v>
      </c>
      <c r="M138" s="6" t="s">
        <v>402</v>
      </c>
    </row>
    <row r="139" spans="1:13" x14ac:dyDescent="0.35">
      <c r="A139" s="3" t="s">
        <v>201</v>
      </c>
      <c r="B139" s="3" t="s">
        <v>20</v>
      </c>
      <c r="C139" s="4">
        <v>57.787987999999999</v>
      </c>
      <c r="D139" s="4">
        <v>-152.400452</v>
      </c>
      <c r="E139" s="3">
        <v>1880</v>
      </c>
      <c r="F139" s="3">
        <v>1973</v>
      </c>
      <c r="G139" s="4">
        <f t="shared" si="1"/>
        <v>43</v>
      </c>
      <c r="H139" s="3" t="s">
        <v>345</v>
      </c>
      <c r="I139" s="4">
        <f>16+8+15+12</f>
        <v>51</v>
      </c>
      <c r="J139" s="3" t="s">
        <v>310</v>
      </c>
      <c r="K139" s="3" t="s">
        <v>9</v>
      </c>
      <c r="L139" s="3" t="s">
        <v>165</v>
      </c>
      <c r="M139" s="6" t="s">
        <v>402</v>
      </c>
    </row>
    <row r="140" spans="1:13" x14ac:dyDescent="0.35">
      <c r="A140" s="3" t="s">
        <v>202</v>
      </c>
      <c r="B140" s="3" t="s">
        <v>20</v>
      </c>
      <c r="C140" s="4">
        <v>53.891196000000001</v>
      </c>
      <c r="D140" s="4">
        <v>-166.534492</v>
      </c>
      <c r="E140" s="3">
        <v>1934</v>
      </c>
      <c r="F140" s="3">
        <v>1979</v>
      </c>
      <c r="G140" s="4">
        <f t="shared" si="1"/>
        <v>40</v>
      </c>
      <c r="H140" s="3" t="s">
        <v>203</v>
      </c>
      <c r="I140" s="4">
        <v>6</v>
      </c>
      <c r="J140" s="3" t="s">
        <v>310</v>
      </c>
      <c r="K140" s="3" t="s">
        <v>9</v>
      </c>
      <c r="L140" s="3" t="s">
        <v>165</v>
      </c>
      <c r="M140" s="6" t="s">
        <v>402</v>
      </c>
    </row>
    <row r="141" spans="1:13" x14ac:dyDescent="0.35">
      <c r="A141" s="3" t="s">
        <v>204</v>
      </c>
      <c r="B141" s="3" t="s">
        <v>20</v>
      </c>
      <c r="C141" s="4">
        <v>51.860652000000002</v>
      </c>
      <c r="D141" s="4">
        <v>-176.63738599999999</v>
      </c>
      <c r="E141" s="3">
        <v>1943</v>
      </c>
      <c r="F141" s="3">
        <v>1949</v>
      </c>
      <c r="G141" s="4">
        <f t="shared" si="1"/>
        <v>7</v>
      </c>
      <c r="H141" s="3" t="s">
        <v>11</v>
      </c>
      <c r="I141" s="4">
        <v>0</v>
      </c>
      <c r="J141" s="3" t="s">
        <v>310</v>
      </c>
      <c r="K141" s="3" t="s">
        <v>9</v>
      </c>
      <c r="L141" s="3" t="s">
        <v>165</v>
      </c>
      <c r="M141" s="6" t="s">
        <v>402</v>
      </c>
    </row>
    <row r="142" spans="1:13" x14ac:dyDescent="0.35">
      <c r="A142" s="3" t="s">
        <v>205</v>
      </c>
      <c r="B142" s="3" t="s">
        <v>20</v>
      </c>
      <c r="C142" s="4">
        <v>54.561858999999998</v>
      </c>
      <c r="D142" s="4">
        <v>-130.4332</v>
      </c>
      <c r="E142" s="3">
        <v>1911</v>
      </c>
      <c r="F142" s="3">
        <v>1919</v>
      </c>
      <c r="G142" s="4">
        <f t="shared" si="1"/>
        <v>9</v>
      </c>
      <c r="H142" s="3" t="s">
        <v>11</v>
      </c>
      <c r="I142" s="4">
        <v>0</v>
      </c>
      <c r="J142" s="3" t="s">
        <v>310</v>
      </c>
      <c r="K142" s="3" t="s">
        <v>9</v>
      </c>
      <c r="L142" s="3" t="s">
        <v>165</v>
      </c>
      <c r="M142" s="6" t="s">
        <v>402</v>
      </c>
    </row>
    <row r="143" spans="1:13" x14ac:dyDescent="0.35">
      <c r="A143" s="3" t="s">
        <v>206</v>
      </c>
      <c r="B143" s="3" t="s">
        <v>20</v>
      </c>
      <c r="C143" s="4">
        <v>45.565617000000003</v>
      </c>
      <c r="D143" s="4">
        <v>-122.43770600000001</v>
      </c>
      <c r="E143" s="3">
        <v>1941</v>
      </c>
      <c r="F143" s="3">
        <v>1943</v>
      </c>
      <c r="G143" s="4">
        <f t="shared" si="1"/>
        <v>3</v>
      </c>
      <c r="H143" s="3" t="s">
        <v>11</v>
      </c>
      <c r="I143" s="4">
        <v>0</v>
      </c>
      <c r="J143" s="3" t="s">
        <v>310</v>
      </c>
      <c r="K143" s="3" t="s">
        <v>9</v>
      </c>
      <c r="L143" s="3" t="s">
        <v>165</v>
      </c>
      <c r="M143" s="6" t="s">
        <v>402</v>
      </c>
    </row>
    <row r="144" spans="1:13" x14ac:dyDescent="0.35">
      <c r="A144" s="3" t="s">
        <v>207</v>
      </c>
      <c r="B144" s="3" t="s">
        <v>20</v>
      </c>
      <c r="C144" s="4">
        <v>42.368887000000001</v>
      </c>
      <c r="D144" s="4">
        <v>-71.051850000000002</v>
      </c>
      <c r="E144" s="3">
        <v>1921</v>
      </c>
      <c r="F144" s="3">
        <v>2018</v>
      </c>
      <c r="G144" s="4">
        <f t="shared" si="1"/>
        <v>98</v>
      </c>
      <c r="H144" s="3" t="s">
        <v>11</v>
      </c>
      <c r="I144" s="4">
        <v>0</v>
      </c>
      <c r="J144" s="3" t="s">
        <v>316</v>
      </c>
      <c r="K144" s="3" t="s">
        <v>9</v>
      </c>
      <c r="L144" s="3" t="s">
        <v>165</v>
      </c>
      <c r="M144" s="29" t="s">
        <v>403</v>
      </c>
    </row>
    <row r="145" spans="1:21" x14ac:dyDescent="0.35">
      <c r="A145" s="3" t="s">
        <v>208</v>
      </c>
      <c r="B145" s="3" t="s">
        <v>20</v>
      </c>
      <c r="C145" s="4">
        <v>42.371845</v>
      </c>
      <c r="D145" s="4">
        <v>-71.054156000000006</v>
      </c>
      <c r="E145" s="3">
        <v>1825</v>
      </c>
      <c r="F145" s="3">
        <v>1827</v>
      </c>
      <c r="G145" s="4">
        <f t="shared" si="1"/>
        <v>3</v>
      </c>
      <c r="H145" s="3" t="s">
        <v>11</v>
      </c>
      <c r="I145" s="4">
        <v>0</v>
      </c>
      <c r="J145" s="3" t="s">
        <v>310</v>
      </c>
      <c r="K145" s="3" t="s">
        <v>9</v>
      </c>
      <c r="L145" s="3" t="s">
        <v>165</v>
      </c>
      <c r="M145" s="29" t="s">
        <v>403</v>
      </c>
    </row>
    <row r="146" spans="1:21" x14ac:dyDescent="0.35">
      <c r="A146" s="3" t="s">
        <v>209</v>
      </c>
      <c r="B146" s="3" t="s">
        <v>20</v>
      </c>
      <c r="C146" s="4">
        <v>42.371845</v>
      </c>
      <c r="D146" s="4">
        <v>-71.054156000000006</v>
      </c>
      <c r="E146" s="3">
        <v>1902</v>
      </c>
      <c r="F146" s="3">
        <v>1911</v>
      </c>
      <c r="G146" s="4">
        <f t="shared" si="1"/>
        <v>10</v>
      </c>
      <c r="H146" s="3" t="s">
        <v>11</v>
      </c>
      <c r="I146" s="4">
        <v>0</v>
      </c>
      <c r="J146" s="3" t="s">
        <v>310</v>
      </c>
      <c r="K146" s="3" t="s">
        <v>9</v>
      </c>
      <c r="L146" s="3" t="s">
        <v>165</v>
      </c>
      <c r="M146" s="29" t="s">
        <v>403</v>
      </c>
    </row>
    <row r="147" spans="1:21" x14ac:dyDescent="0.35">
      <c r="A147" s="3" t="s">
        <v>210</v>
      </c>
      <c r="B147" s="3" t="s">
        <v>20</v>
      </c>
      <c r="C147" s="4">
        <v>42.371845</v>
      </c>
      <c r="D147" s="4">
        <v>-71.054156000000006</v>
      </c>
      <c r="E147" s="3">
        <v>1847</v>
      </c>
      <c r="F147" s="3">
        <v>1877</v>
      </c>
      <c r="G147" s="4">
        <f t="shared" si="1"/>
        <v>31</v>
      </c>
      <c r="H147" s="3" t="s">
        <v>11</v>
      </c>
      <c r="I147" s="4">
        <v>0</v>
      </c>
      <c r="J147" s="3" t="s">
        <v>316</v>
      </c>
      <c r="K147" s="3" t="s">
        <v>9</v>
      </c>
      <c r="L147" s="3" t="s">
        <v>165</v>
      </c>
      <c r="M147" s="29" t="s">
        <v>403</v>
      </c>
    </row>
    <row r="148" spans="1:21" x14ac:dyDescent="0.35">
      <c r="A148" s="3" t="s">
        <v>211</v>
      </c>
      <c r="B148" s="3" t="s">
        <v>20</v>
      </c>
      <c r="C148" s="4">
        <v>42.371845</v>
      </c>
      <c r="D148" s="4">
        <v>-71.054156000000006</v>
      </c>
      <c r="E148" s="3">
        <v>1830</v>
      </c>
      <c r="F148" s="3">
        <v>1833</v>
      </c>
      <c r="G148" s="4">
        <f t="shared" si="1"/>
        <v>4</v>
      </c>
      <c r="H148" s="3" t="s">
        <v>11</v>
      </c>
      <c r="I148" s="4">
        <v>0</v>
      </c>
      <c r="J148" s="3" t="s">
        <v>310</v>
      </c>
      <c r="K148" s="3" t="s">
        <v>9</v>
      </c>
      <c r="L148" s="3" t="s">
        <v>165</v>
      </c>
      <c r="M148" s="29" t="s">
        <v>403</v>
      </c>
    </row>
    <row r="149" spans="1:21" x14ac:dyDescent="0.35">
      <c r="A149" s="3" t="s">
        <v>212</v>
      </c>
      <c r="B149" s="3" t="s">
        <v>20</v>
      </c>
      <c r="C149" s="4">
        <v>42.609319999999997</v>
      </c>
      <c r="D149" s="4">
        <v>-73.760182999999998</v>
      </c>
      <c r="E149" s="3">
        <v>1868</v>
      </c>
      <c r="F149" s="3">
        <v>2018</v>
      </c>
      <c r="G149" s="4">
        <f t="shared" si="1"/>
        <v>151</v>
      </c>
      <c r="H149" s="3" t="s">
        <v>11</v>
      </c>
      <c r="I149" s="4">
        <v>0</v>
      </c>
      <c r="J149" s="3" t="s">
        <v>310</v>
      </c>
      <c r="K149" s="3" t="s">
        <v>9</v>
      </c>
      <c r="L149" s="3" t="s">
        <v>79</v>
      </c>
      <c r="M149" s="29" t="s">
        <v>404</v>
      </c>
    </row>
    <row r="150" spans="1:21" x14ac:dyDescent="0.35">
      <c r="A150" s="3" t="s">
        <v>213</v>
      </c>
      <c r="B150" s="3" t="s">
        <v>43</v>
      </c>
      <c r="C150" s="4">
        <v>40.673825000000001</v>
      </c>
      <c r="D150" s="4">
        <v>-74.139246999999997</v>
      </c>
      <c r="E150" s="3">
        <v>1979</v>
      </c>
      <c r="F150" s="3">
        <v>1982</v>
      </c>
      <c r="G150" s="4">
        <f t="shared" si="1"/>
        <v>4</v>
      </c>
      <c r="H150" s="3" t="s">
        <v>11</v>
      </c>
      <c r="I150" s="4">
        <v>0</v>
      </c>
      <c r="J150" s="3" t="s">
        <v>310</v>
      </c>
      <c r="K150" s="3" t="s">
        <v>9</v>
      </c>
      <c r="L150" s="8" t="s">
        <v>21</v>
      </c>
      <c r="M150" s="5" t="s">
        <v>405</v>
      </c>
    </row>
    <row r="151" spans="1:21" x14ac:dyDescent="0.35">
      <c r="A151" s="3" t="s">
        <v>214</v>
      </c>
      <c r="B151" s="3" t="s">
        <v>20</v>
      </c>
      <c r="C151" s="4">
        <v>40.689436999999998</v>
      </c>
      <c r="D151" s="4">
        <v>-74.136499999999998</v>
      </c>
      <c r="E151" s="3">
        <v>1919</v>
      </c>
      <c r="F151" s="3">
        <v>1952</v>
      </c>
      <c r="G151" s="4">
        <f t="shared" si="1"/>
        <v>2</v>
      </c>
      <c r="H151" s="3" t="s">
        <v>346</v>
      </c>
      <c r="I151" s="4">
        <v>32</v>
      </c>
      <c r="J151" s="3" t="s">
        <v>310</v>
      </c>
      <c r="K151" s="3" t="s">
        <v>9</v>
      </c>
      <c r="L151" s="8" t="s">
        <v>21</v>
      </c>
      <c r="M151" s="5" t="s">
        <v>405</v>
      </c>
    </row>
    <row r="152" spans="1:21" x14ac:dyDescent="0.35">
      <c r="A152" s="3" t="s">
        <v>215</v>
      </c>
      <c r="B152" s="3" t="s">
        <v>20</v>
      </c>
      <c r="C152" s="4">
        <v>40.854368000000001</v>
      </c>
      <c r="D152" s="4">
        <v>-74.119989000000004</v>
      </c>
      <c r="E152" s="3">
        <v>1939</v>
      </c>
      <c r="F152" s="3">
        <v>1958</v>
      </c>
      <c r="G152" s="4">
        <f t="shared" si="1"/>
        <v>2</v>
      </c>
      <c r="H152" s="3" t="s">
        <v>347</v>
      </c>
      <c r="I152" s="4">
        <v>18</v>
      </c>
      <c r="J152" s="3" t="s">
        <v>310</v>
      </c>
      <c r="K152" s="3" t="s">
        <v>9</v>
      </c>
      <c r="L152" s="8" t="s">
        <v>21</v>
      </c>
      <c r="M152" s="5" t="s">
        <v>405</v>
      </c>
    </row>
    <row r="153" spans="1:21" x14ac:dyDescent="0.35">
      <c r="A153" s="3" t="s">
        <v>216</v>
      </c>
      <c r="B153" s="3" t="s">
        <v>20</v>
      </c>
      <c r="C153" s="4">
        <v>40.786419000000002</v>
      </c>
      <c r="D153" s="4">
        <v>-74.147915999999995</v>
      </c>
      <c r="E153" s="3">
        <v>1932</v>
      </c>
      <c r="F153" s="3">
        <v>1932</v>
      </c>
      <c r="G153" s="4">
        <f t="shared" si="1"/>
        <v>1</v>
      </c>
      <c r="H153" s="3" t="s">
        <v>11</v>
      </c>
      <c r="I153" s="4">
        <v>0</v>
      </c>
      <c r="J153" s="3" t="s">
        <v>310</v>
      </c>
      <c r="K153" s="3" t="s">
        <v>9</v>
      </c>
      <c r="L153" s="8" t="s">
        <v>21</v>
      </c>
      <c r="M153" s="5" t="s">
        <v>405</v>
      </c>
    </row>
    <row r="154" spans="1:21" x14ac:dyDescent="0.35">
      <c r="A154" s="3" t="s">
        <v>217</v>
      </c>
      <c r="B154" s="3" t="s">
        <v>20</v>
      </c>
      <c r="C154" s="4">
        <v>40.655414999999998</v>
      </c>
      <c r="D154" s="4">
        <v>-74.085870999999997</v>
      </c>
      <c r="E154" s="3">
        <v>1952</v>
      </c>
      <c r="F154" s="3">
        <v>1952</v>
      </c>
      <c r="G154" s="4">
        <f t="shared" si="1"/>
        <v>1</v>
      </c>
      <c r="H154" s="3" t="s">
        <v>11</v>
      </c>
      <c r="I154" s="4">
        <v>0</v>
      </c>
      <c r="J154" s="3" t="s">
        <v>310</v>
      </c>
      <c r="K154" s="3" t="s">
        <v>9</v>
      </c>
      <c r="L154" s="8" t="s">
        <v>21</v>
      </c>
      <c r="M154" s="5" t="s">
        <v>405</v>
      </c>
    </row>
    <row r="155" spans="1:21" x14ac:dyDescent="0.35">
      <c r="A155" s="3" t="s">
        <v>218</v>
      </c>
      <c r="B155" s="3" t="s">
        <v>20</v>
      </c>
      <c r="C155" s="4">
        <v>40.641103000000001</v>
      </c>
      <c r="D155" s="4">
        <v>-74.072950000000006</v>
      </c>
      <c r="E155" s="3">
        <v>1918</v>
      </c>
      <c r="F155" s="3">
        <v>1918</v>
      </c>
      <c r="G155" s="4">
        <f t="shared" si="1"/>
        <v>1</v>
      </c>
      <c r="H155" s="3" t="s">
        <v>11</v>
      </c>
      <c r="I155" s="4">
        <v>0</v>
      </c>
      <c r="J155" s="3" t="s">
        <v>310</v>
      </c>
      <c r="K155" s="3" t="s">
        <v>9</v>
      </c>
      <c r="L155" s="8" t="s">
        <v>21</v>
      </c>
      <c r="M155" s="5" t="s">
        <v>405</v>
      </c>
    </row>
    <row r="156" spans="1:21" x14ac:dyDescent="0.35">
      <c r="A156" s="3" t="s">
        <v>147</v>
      </c>
      <c r="B156" s="3" t="s">
        <v>20</v>
      </c>
      <c r="C156" s="4">
        <v>40.606189000000001</v>
      </c>
      <c r="D156" s="4">
        <v>-74.032483999999997</v>
      </c>
      <c r="E156" s="3">
        <v>1952</v>
      </c>
      <c r="F156" s="3">
        <v>1952</v>
      </c>
      <c r="G156" s="4">
        <f t="shared" si="1"/>
        <v>1</v>
      </c>
      <c r="H156" s="3" t="s">
        <v>11</v>
      </c>
      <c r="I156" s="4">
        <v>0</v>
      </c>
      <c r="J156" s="3" t="s">
        <v>310</v>
      </c>
      <c r="K156" s="3" t="s">
        <v>9</v>
      </c>
      <c r="L156" s="8" t="s">
        <v>21</v>
      </c>
      <c r="M156" s="5" t="s">
        <v>405</v>
      </c>
    </row>
    <row r="157" spans="1:21" s="8" customFormat="1" x14ac:dyDescent="0.35">
      <c r="A157" s="13" t="s">
        <v>219</v>
      </c>
      <c r="B157" s="3" t="s">
        <v>87</v>
      </c>
      <c r="C157" s="4">
        <v>44.487842999999998</v>
      </c>
      <c r="D157" s="9">
        <v>12.273384</v>
      </c>
      <c r="E157" s="8">
        <v>1873</v>
      </c>
      <c r="F157" s="8">
        <v>1934</v>
      </c>
      <c r="G157" s="4">
        <f t="shared" si="1"/>
        <v>50</v>
      </c>
      <c r="H157" s="8" t="s">
        <v>348</v>
      </c>
      <c r="I157" s="9">
        <v>12</v>
      </c>
      <c r="J157" s="8" t="s">
        <v>310</v>
      </c>
      <c r="K157" s="3" t="s">
        <v>9</v>
      </c>
      <c r="L157" s="3" t="s">
        <v>79</v>
      </c>
      <c r="M157" s="5" t="s">
        <v>406</v>
      </c>
      <c r="N157" s="10"/>
      <c r="O157" s="10"/>
      <c r="P157" s="10"/>
      <c r="Q157" s="10"/>
      <c r="R157" s="10"/>
      <c r="S157" s="10"/>
      <c r="T157" s="10"/>
      <c r="U157" s="10"/>
    </row>
    <row r="158" spans="1:21" s="8" customFormat="1" x14ac:dyDescent="0.35">
      <c r="A158" s="13" t="s">
        <v>220</v>
      </c>
      <c r="B158" s="3" t="s">
        <v>87</v>
      </c>
      <c r="C158" s="4">
        <v>44.492660999999998</v>
      </c>
      <c r="D158" s="9">
        <v>12.286345000000001</v>
      </c>
      <c r="E158" s="8">
        <v>1934</v>
      </c>
      <c r="F158" s="8">
        <v>1957</v>
      </c>
      <c r="G158" s="4">
        <f t="shared" si="1"/>
        <v>21</v>
      </c>
      <c r="H158" s="8" t="s">
        <v>349</v>
      </c>
      <c r="I158" s="9">
        <v>3</v>
      </c>
      <c r="J158" s="8" t="s">
        <v>316</v>
      </c>
      <c r="K158" s="8" t="s">
        <v>21</v>
      </c>
      <c r="L158" s="3" t="s">
        <v>79</v>
      </c>
      <c r="M158" s="5" t="s">
        <v>406</v>
      </c>
      <c r="N158" s="10"/>
      <c r="O158" s="10"/>
      <c r="P158" s="10"/>
      <c r="Q158" s="10"/>
      <c r="R158" s="10"/>
      <c r="S158" s="10"/>
      <c r="T158" s="10"/>
      <c r="U158" s="10"/>
    </row>
    <row r="159" spans="1:21" s="8" customFormat="1" x14ac:dyDescent="0.35">
      <c r="A159" s="13" t="s">
        <v>221</v>
      </c>
      <c r="B159" s="3" t="s">
        <v>87</v>
      </c>
      <c r="C159" s="4">
        <v>44.492125999999999</v>
      </c>
      <c r="D159" s="9">
        <v>12.283148000000001</v>
      </c>
      <c r="E159" s="8">
        <v>1957</v>
      </c>
      <c r="F159" s="8">
        <v>1986</v>
      </c>
      <c r="G159" s="4">
        <f t="shared" si="1"/>
        <v>30</v>
      </c>
      <c r="H159" s="8" t="s">
        <v>11</v>
      </c>
      <c r="I159" s="9">
        <v>0</v>
      </c>
      <c r="J159" s="8" t="s">
        <v>316</v>
      </c>
      <c r="K159" s="8" t="s">
        <v>21</v>
      </c>
      <c r="L159" s="3" t="s">
        <v>79</v>
      </c>
      <c r="M159" s="5" t="s">
        <v>406</v>
      </c>
      <c r="N159" s="10"/>
      <c r="O159" s="10"/>
      <c r="P159" s="10"/>
      <c r="Q159" s="10"/>
      <c r="R159" s="10"/>
      <c r="S159" s="10"/>
      <c r="T159" s="10"/>
      <c r="U159" s="10"/>
    </row>
    <row r="160" spans="1:21" s="8" customFormat="1" x14ac:dyDescent="0.35">
      <c r="A160" s="3" t="s">
        <v>164</v>
      </c>
      <c r="B160" s="3" t="s">
        <v>20</v>
      </c>
      <c r="C160" s="4">
        <v>44.904693999999999</v>
      </c>
      <c r="D160" s="4">
        <v>-66.982954000000007</v>
      </c>
      <c r="E160" s="8">
        <v>1860</v>
      </c>
      <c r="F160" s="8">
        <v>1890</v>
      </c>
      <c r="G160" s="4">
        <f t="shared" si="1"/>
        <v>7</v>
      </c>
      <c r="H160" s="8" t="s">
        <v>350</v>
      </c>
      <c r="I160" s="9">
        <v>24</v>
      </c>
      <c r="J160" s="8" t="s">
        <v>310</v>
      </c>
      <c r="K160" s="8" t="s">
        <v>21</v>
      </c>
      <c r="L160" s="3" t="s">
        <v>222</v>
      </c>
      <c r="M160" s="6" t="s">
        <v>407</v>
      </c>
      <c r="N160" s="10"/>
      <c r="O160" s="10"/>
      <c r="P160" s="10"/>
      <c r="Q160" s="10"/>
      <c r="R160" s="10"/>
      <c r="S160" s="10"/>
      <c r="T160" s="10"/>
      <c r="U160" s="10"/>
    </row>
    <row r="161" spans="1:21" s="8" customFormat="1" x14ac:dyDescent="0.35">
      <c r="A161" s="13" t="s">
        <v>197</v>
      </c>
      <c r="B161" s="3" t="s">
        <v>20</v>
      </c>
      <c r="C161" s="4">
        <v>43.658025000000002</v>
      </c>
      <c r="D161" s="4">
        <v>-70.244313000000005</v>
      </c>
      <c r="E161" s="8">
        <v>1864</v>
      </c>
      <c r="F161" s="8">
        <v>1866</v>
      </c>
      <c r="G161" s="4">
        <f t="shared" ref="G161:G209" si="2">(1+(F161-E161))-I161</f>
        <v>1.42</v>
      </c>
      <c r="H161" s="8" t="s">
        <v>223</v>
      </c>
      <c r="I161" s="9">
        <v>1.58</v>
      </c>
      <c r="J161" s="8" t="s">
        <v>310</v>
      </c>
      <c r="K161" s="8" t="s">
        <v>21</v>
      </c>
      <c r="L161" s="3" t="s">
        <v>224</v>
      </c>
      <c r="M161" s="6" t="s">
        <v>407</v>
      </c>
      <c r="N161" s="10"/>
      <c r="O161" s="10"/>
      <c r="P161" s="10"/>
      <c r="Q161" s="10"/>
      <c r="R161" s="10"/>
      <c r="S161" s="10"/>
      <c r="T161" s="10"/>
      <c r="U161" s="10"/>
    </row>
    <row r="162" spans="1:21" s="8" customFormat="1" x14ac:dyDescent="0.35">
      <c r="A162" s="3" t="s">
        <v>166</v>
      </c>
      <c r="B162" s="3" t="s">
        <v>20</v>
      </c>
      <c r="C162" s="4">
        <v>44.157705999999997</v>
      </c>
      <c r="D162" s="4">
        <v>-68.874179999999996</v>
      </c>
      <c r="E162" s="3">
        <v>1870</v>
      </c>
      <c r="F162" s="3">
        <v>1946</v>
      </c>
      <c r="G162" s="4">
        <f t="shared" si="2"/>
        <v>8.9000000000000057</v>
      </c>
      <c r="H162" s="8" t="s">
        <v>225</v>
      </c>
      <c r="I162" s="9">
        <v>68.099999999999994</v>
      </c>
      <c r="J162" s="8" t="s">
        <v>21</v>
      </c>
      <c r="K162" s="8" t="s">
        <v>21</v>
      </c>
      <c r="L162" s="3" t="s">
        <v>226</v>
      </c>
      <c r="M162" s="6" t="s">
        <v>407</v>
      </c>
      <c r="N162" s="10"/>
      <c r="O162" s="10"/>
      <c r="P162" s="10"/>
      <c r="Q162" s="10"/>
      <c r="R162" s="10"/>
      <c r="S162" s="10"/>
      <c r="T162" s="10"/>
      <c r="U162" s="10"/>
    </row>
    <row r="163" spans="1:21" x14ac:dyDescent="0.35">
      <c r="A163" s="3" t="s">
        <v>22</v>
      </c>
      <c r="B163" s="3" t="s">
        <v>20</v>
      </c>
      <c r="C163" s="4">
        <v>46.197349000000003</v>
      </c>
      <c r="D163" s="4">
        <v>-123.796133</v>
      </c>
      <c r="E163" s="3">
        <v>1853</v>
      </c>
      <c r="F163" s="3">
        <v>1876</v>
      </c>
      <c r="G163" s="4">
        <f t="shared" si="2"/>
        <v>24</v>
      </c>
      <c r="H163" s="3" t="s">
        <v>11</v>
      </c>
      <c r="I163" s="9">
        <v>0</v>
      </c>
      <c r="J163" s="3" t="s">
        <v>316</v>
      </c>
      <c r="K163" s="3" t="s">
        <v>375</v>
      </c>
      <c r="L163" s="3" t="s">
        <v>230</v>
      </c>
      <c r="M163" s="5" t="s">
        <v>408</v>
      </c>
    </row>
    <row r="164" spans="1:21" x14ac:dyDescent="0.35">
      <c r="A164" s="3" t="s">
        <v>22</v>
      </c>
      <c r="B164" s="3" t="s">
        <v>20</v>
      </c>
      <c r="C164" s="4">
        <v>46.197349000000003</v>
      </c>
      <c r="D164" s="4">
        <v>-123.796133</v>
      </c>
      <c r="E164" s="3">
        <v>1854</v>
      </c>
      <c r="F164" s="3">
        <v>1876</v>
      </c>
      <c r="G164" s="4">
        <f t="shared" si="2"/>
        <v>20</v>
      </c>
      <c r="H164" s="3" t="s">
        <v>351</v>
      </c>
      <c r="I164" s="4">
        <v>3</v>
      </c>
      <c r="J164" s="3" t="s">
        <v>310</v>
      </c>
      <c r="K164" s="3" t="s">
        <v>9</v>
      </c>
      <c r="L164" s="3" t="s">
        <v>79</v>
      </c>
      <c r="M164" s="5" t="s">
        <v>408</v>
      </c>
    </row>
    <row r="165" spans="1:21" x14ac:dyDescent="0.35">
      <c r="A165" s="3" t="s">
        <v>231</v>
      </c>
      <c r="B165" s="3" t="s">
        <v>20</v>
      </c>
      <c r="C165" s="4">
        <v>46.207951999999999</v>
      </c>
      <c r="D165" s="4">
        <v>-123.961354</v>
      </c>
      <c r="E165" s="3">
        <v>1925</v>
      </c>
      <c r="F165" s="3">
        <v>1957</v>
      </c>
      <c r="G165" s="4">
        <f t="shared" si="2"/>
        <v>33</v>
      </c>
      <c r="H165" s="3" t="s">
        <v>321</v>
      </c>
      <c r="I165" s="4">
        <v>0</v>
      </c>
      <c r="J165" s="3" t="s">
        <v>316</v>
      </c>
      <c r="K165" s="3" t="s">
        <v>232</v>
      </c>
      <c r="L165" s="3" t="s">
        <v>15</v>
      </c>
      <c r="M165" s="5" t="s">
        <v>408</v>
      </c>
    </row>
    <row r="166" spans="1:21" x14ac:dyDescent="0.35">
      <c r="A166" s="3" t="s">
        <v>233</v>
      </c>
      <c r="B166" s="3" t="s">
        <v>20</v>
      </c>
      <c r="C166" s="4">
        <v>46.170723000000002</v>
      </c>
      <c r="D166" s="4">
        <v>-123.83677400000001</v>
      </c>
      <c r="E166" s="3">
        <v>1940</v>
      </c>
      <c r="F166" s="3">
        <v>1942</v>
      </c>
      <c r="G166" s="4">
        <f t="shared" si="2"/>
        <v>3</v>
      </c>
      <c r="H166" s="3" t="s">
        <v>11</v>
      </c>
      <c r="I166" s="4">
        <v>0</v>
      </c>
      <c r="J166" s="3" t="s">
        <v>310</v>
      </c>
      <c r="K166" s="3" t="s">
        <v>9</v>
      </c>
      <c r="L166" s="3" t="s">
        <v>15</v>
      </c>
      <c r="M166" s="5" t="s">
        <v>408</v>
      </c>
    </row>
    <row r="167" spans="1:21" x14ac:dyDescent="0.35">
      <c r="A167" s="3" t="s">
        <v>234</v>
      </c>
      <c r="B167" s="3" t="s">
        <v>20</v>
      </c>
      <c r="C167" s="4">
        <v>46.192236000000001</v>
      </c>
      <c r="D167" s="4">
        <v>-123.842358</v>
      </c>
      <c r="E167" s="3">
        <v>1931</v>
      </c>
      <c r="F167" s="3">
        <v>1943</v>
      </c>
      <c r="G167" s="4">
        <f t="shared" si="2"/>
        <v>13</v>
      </c>
      <c r="H167" s="3" t="s">
        <v>11</v>
      </c>
      <c r="I167" s="4">
        <v>0</v>
      </c>
      <c r="J167" s="3" t="s">
        <v>311</v>
      </c>
      <c r="K167" s="3" t="s">
        <v>9</v>
      </c>
      <c r="L167" s="3" t="s">
        <v>15</v>
      </c>
      <c r="M167" s="5" t="s">
        <v>408</v>
      </c>
    </row>
    <row r="168" spans="1:21" x14ac:dyDescent="0.35">
      <c r="A168" s="3" t="s">
        <v>235</v>
      </c>
      <c r="B168" s="3" t="s">
        <v>43</v>
      </c>
      <c r="C168" s="4">
        <v>51.047192000000003</v>
      </c>
      <c r="D168" s="4">
        <v>2.3705720000000001</v>
      </c>
      <c r="E168" s="3">
        <v>1701</v>
      </c>
      <c r="F168" s="3">
        <v>1836</v>
      </c>
      <c r="G168" s="4">
        <f t="shared" si="2"/>
        <v>5</v>
      </c>
      <c r="H168" s="3" t="s">
        <v>352</v>
      </c>
      <c r="I168" s="4">
        <f>98+33</f>
        <v>131</v>
      </c>
      <c r="J168" s="3" t="s">
        <v>310</v>
      </c>
      <c r="K168" s="3" t="s">
        <v>9</v>
      </c>
      <c r="L168" s="8" t="s">
        <v>21</v>
      </c>
      <c r="M168" s="5" t="s">
        <v>409</v>
      </c>
    </row>
    <row r="169" spans="1:21" x14ac:dyDescent="0.35">
      <c r="A169" s="3" t="s">
        <v>235</v>
      </c>
      <c r="B169" s="3" t="s">
        <v>43</v>
      </c>
      <c r="C169" s="4">
        <v>51.047192000000003</v>
      </c>
      <c r="D169" s="4">
        <v>2.3705720000000001</v>
      </c>
      <c r="E169" s="3">
        <v>1865</v>
      </c>
      <c r="F169" s="3">
        <v>1944</v>
      </c>
      <c r="G169" s="4">
        <f t="shared" si="2"/>
        <v>24</v>
      </c>
      <c r="H169" s="3" t="s">
        <v>353</v>
      </c>
      <c r="I169" s="4">
        <v>56</v>
      </c>
      <c r="J169" s="3" t="s">
        <v>316</v>
      </c>
      <c r="K169" s="3" t="s">
        <v>91</v>
      </c>
      <c r="L169" s="3" t="s">
        <v>154</v>
      </c>
      <c r="M169" s="5" t="s">
        <v>409</v>
      </c>
    </row>
    <row r="170" spans="1:21" x14ac:dyDescent="0.35">
      <c r="A170" s="3" t="s">
        <v>236</v>
      </c>
      <c r="B170" s="3" t="s">
        <v>43</v>
      </c>
      <c r="C170" s="4">
        <v>50.961742999999998</v>
      </c>
      <c r="D170" s="4">
        <v>1.8494870000000001</v>
      </c>
      <c r="E170" s="3">
        <v>1836</v>
      </c>
      <c r="F170" s="3">
        <v>1836</v>
      </c>
      <c r="G170" s="4">
        <f t="shared" si="2"/>
        <v>1</v>
      </c>
      <c r="H170" s="3" t="s">
        <v>11</v>
      </c>
      <c r="I170" s="4">
        <v>0</v>
      </c>
      <c r="J170" s="3" t="s">
        <v>310</v>
      </c>
      <c r="K170" s="3" t="s">
        <v>9</v>
      </c>
      <c r="L170" s="8" t="s">
        <v>21</v>
      </c>
      <c r="M170" s="5" t="s">
        <v>409</v>
      </c>
    </row>
    <row r="171" spans="1:21" x14ac:dyDescent="0.35">
      <c r="A171" s="3" t="s">
        <v>236</v>
      </c>
      <c r="B171" s="3" t="s">
        <v>43</v>
      </c>
      <c r="C171" s="4">
        <v>50.961742999999998</v>
      </c>
      <c r="D171" s="4">
        <v>1.8494870000000001</v>
      </c>
      <c r="E171" s="3">
        <v>1879</v>
      </c>
      <c r="F171" s="3">
        <v>1943</v>
      </c>
      <c r="G171" s="4">
        <f t="shared" si="2"/>
        <v>8</v>
      </c>
      <c r="H171" s="3" t="s">
        <v>354</v>
      </c>
      <c r="I171" s="4">
        <f>31+20+6</f>
        <v>57</v>
      </c>
      <c r="J171" s="3" t="s">
        <v>316</v>
      </c>
      <c r="K171" s="3" t="s">
        <v>91</v>
      </c>
      <c r="L171" s="3" t="s">
        <v>154</v>
      </c>
      <c r="M171" s="5" t="s">
        <v>409</v>
      </c>
    </row>
    <row r="172" spans="1:21" x14ac:dyDescent="0.35">
      <c r="A172" s="3" t="s">
        <v>237</v>
      </c>
      <c r="B172" s="3" t="s">
        <v>43</v>
      </c>
      <c r="C172" s="4">
        <v>50.728225000000002</v>
      </c>
      <c r="D172" s="4">
        <v>1.5948340000000001</v>
      </c>
      <c r="E172" s="3">
        <v>1835</v>
      </c>
      <c r="F172" s="3">
        <v>1855</v>
      </c>
      <c r="G172" s="4">
        <f t="shared" si="2"/>
        <v>2</v>
      </c>
      <c r="H172" s="3" t="s">
        <v>355</v>
      </c>
      <c r="I172" s="4">
        <v>19</v>
      </c>
      <c r="J172" s="3" t="s">
        <v>310</v>
      </c>
      <c r="K172" s="3" t="s">
        <v>9</v>
      </c>
      <c r="L172" s="8" t="s">
        <v>21</v>
      </c>
      <c r="M172" s="5" t="s">
        <v>409</v>
      </c>
    </row>
    <row r="173" spans="1:21" x14ac:dyDescent="0.35">
      <c r="A173" s="3" t="s">
        <v>237</v>
      </c>
      <c r="B173" s="3" t="s">
        <v>43</v>
      </c>
      <c r="C173" s="4">
        <v>50.728225000000002</v>
      </c>
      <c r="D173" s="4">
        <v>1.5948340000000001</v>
      </c>
      <c r="E173" s="3">
        <v>1876</v>
      </c>
      <c r="F173" s="3">
        <v>1944</v>
      </c>
      <c r="G173" s="4">
        <f t="shared" si="2"/>
        <v>11</v>
      </c>
      <c r="H173" s="3" t="s">
        <v>356</v>
      </c>
      <c r="I173" s="4">
        <f>1+30+1+18+4+4</f>
        <v>58</v>
      </c>
      <c r="J173" s="3" t="s">
        <v>316</v>
      </c>
      <c r="K173" s="3" t="s">
        <v>91</v>
      </c>
      <c r="L173" s="3" t="s">
        <v>154</v>
      </c>
      <c r="M173" s="5" t="s">
        <v>409</v>
      </c>
    </row>
    <row r="174" spans="1:21" x14ac:dyDescent="0.35">
      <c r="A174" s="3" t="s">
        <v>238</v>
      </c>
      <c r="B174" s="3" t="s">
        <v>108</v>
      </c>
      <c r="C174" s="4">
        <v>38.342443000000003</v>
      </c>
      <c r="D174" s="4">
        <v>-0.479105</v>
      </c>
      <c r="E174" s="3">
        <v>1870</v>
      </c>
      <c r="F174" s="3">
        <v>1874</v>
      </c>
      <c r="G174" s="4">
        <f t="shared" si="2"/>
        <v>5</v>
      </c>
      <c r="H174" s="3" t="s">
        <v>11</v>
      </c>
      <c r="I174" s="4">
        <v>0</v>
      </c>
      <c r="J174" s="3" t="s">
        <v>310</v>
      </c>
      <c r="K174" s="3" t="s">
        <v>9</v>
      </c>
      <c r="L174" s="3" t="s">
        <v>239</v>
      </c>
      <c r="M174" s="5" t="s">
        <v>410</v>
      </c>
    </row>
    <row r="175" spans="1:21" x14ac:dyDescent="0.35">
      <c r="A175" s="3" t="s">
        <v>240</v>
      </c>
      <c r="B175" s="3" t="s">
        <v>108</v>
      </c>
      <c r="C175" s="4">
        <v>38.337060000000001</v>
      </c>
      <c r="D175" s="4">
        <v>-0.477989</v>
      </c>
      <c r="E175" s="3">
        <v>1874</v>
      </c>
      <c r="F175" s="3">
        <v>1924</v>
      </c>
      <c r="G175" s="4">
        <f t="shared" si="2"/>
        <v>47.917864476386036</v>
      </c>
      <c r="H175" s="3" t="s">
        <v>357</v>
      </c>
      <c r="I175" s="4">
        <f>3+(30/365.25)</f>
        <v>3.0821355236139629</v>
      </c>
      <c r="J175" s="3" t="s">
        <v>310</v>
      </c>
      <c r="K175" s="3" t="s">
        <v>9</v>
      </c>
      <c r="L175" s="3" t="s">
        <v>241</v>
      </c>
      <c r="M175" s="5" t="s">
        <v>410</v>
      </c>
    </row>
    <row r="176" spans="1:21" x14ac:dyDescent="0.35">
      <c r="A176" s="3" t="s">
        <v>242</v>
      </c>
      <c r="B176" s="3" t="s">
        <v>108</v>
      </c>
      <c r="C176" s="4">
        <v>38.338338999999998</v>
      </c>
      <c r="D176" s="4">
        <v>-0.47790300000000002</v>
      </c>
      <c r="E176" s="3">
        <v>1927</v>
      </c>
      <c r="F176" s="3">
        <v>1989</v>
      </c>
      <c r="G176" s="4">
        <f t="shared" si="2"/>
        <v>51.915126625598901</v>
      </c>
      <c r="H176" s="3" t="s">
        <v>358</v>
      </c>
      <c r="I176" s="4">
        <f>3+((31+30+31+30)/365.25)+4-((30+31+30)/365.25)+4</f>
        <v>11.084873374401095</v>
      </c>
      <c r="J176" s="3" t="s">
        <v>316</v>
      </c>
      <c r="K176" s="3" t="s">
        <v>9</v>
      </c>
      <c r="L176" s="3" t="s">
        <v>15</v>
      </c>
      <c r="M176" s="5" t="s">
        <v>410</v>
      </c>
    </row>
    <row r="177" spans="1:21" x14ac:dyDescent="0.35">
      <c r="A177" s="13" t="s">
        <v>243</v>
      </c>
      <c r="B177" s="3" t="s">
        <v>108</v>
      </c>
      <c r="C177" s="4">
        <v>38.338338999999998</v>
      </c>
      <c r="D177" s="4">
        <v>-0.47790300000000002</v>
      </c>
      <c r="E177" s="3">
        <v>1969</v>
      </c>
      <c r="F177" s="3">
        <v>1971</v>
      </c>
      <c r="G177" s="4">
        <f t="shared" si="2"/>
        <v>3</v>
      </c>
      <c r="H177" s="3" t="s">
        <v>11</v>
      </c>
      <c r="I177" s="4">
        <v>0</v>
      </c>
      <c r="J177" s="3" t="s">
        <v>316</v>
      </c>
      <c r="K177" s="3" t="s">
        <v>9</v>
      </c>
      <c r="L177" s="3" t="s">
        <v>244</v>
      </c>
      <c r="M177" s="5" t="s">
        <v>410</v>
      </c>
    </row>
    <row r="178" spans="1:21" x14ac:dyDescent="0.35">
      <c r="A178" s="3" t="s">
        <v>245</v>
      </c>
      <c r="B178" s="3" t="s">
        <v>108</v>
      </c>
      <c r="C178" s="4">
        <v>38.339146</v>
      </c>
      <c r="D178" s="4">
        <v>-0.48150799999999999</v>
      </c>
      <c r="E178" s="3">
        <v>1957</v>
      </c>
      <c r="F178" s="3">
        <v>1996</v>
      </c>
      <c r="G178" s="4">
        <f t="shared" si="2"/>
        <v>40</v>
      </c>
      <c r="H178" s="3" t="s">
        <v>11</v>
      </c>
      <c r="I178" s="4">
        <v>0</v>
      </c>
      <c r="J178" s="3" t="s">
        <v>316</v>
      </c>
      <c r="K178" s="3" t="s">
        <v>9</v>
      </c>
      <c r="L178" s="3" t="s">
        <v>15</v>
      </c>
      <c r="M178" s="5" t="s">
        <v>410</v>
      </c>
    </row>
    <row r="179" spans="1:21" x14ac:dyDescent="0.35">
      <c r="A179" s="3" t="s">
        <v>246</v>
      </c>
      <c r="B179" s="3" t="s">
        <v>108</v>
      </c>
      <c r="C179" s="4">
        <v>43.466155000000001</v>
      </c>
      <c r="D179" s="4">
        <v>-3.7663570000000002</v>
      </c>
      <c r="E179" s="3">
        <v>1876</v>
      </c>
      <c r="F179" s="3">
        <v>1924</v>
      </c>
      <c r="G179" s="4">
        <f t="shared" si="2"/>
        <v>44</v>
      </c>
      <c r="H179" s="3" t="s">
        <v>359</v>
      </c>
      <c r="I179" s="4">
        <v>5</v>
      </c>
      <c r="J179" s="3" t="s">
        <v>310</v>
      </c>
      <c r="K179" s="3" t="s">
        <v>9</v>
      </c>
      <c r="L179" s="3" t="s">
        <v>241</v>
      </c>
      <c r="M179" s="5" t="s">
        <v>410</v>
      </c>
    </row>
    <row r="180" spans="1:21" x14ac:dyDescent="0.35">
      <c r="A180" s="3" t="s">
        <v>247</v>
      </c>
      <c r="B180" s="3" t="s">
        <v>108</v>
      </c>
      <c r="C180" s="4">
        <v>43.461438000000001</v>
      </c>
      <c r="D180" s="4">
        <v>-3.7913060000000001</v>
      </c>
      <c r="E180" s="3">
        <v>1920</v>
      </c>
      <c r="F180" s="3">
        <v>1925</v>
      </c>
      <c r="G180" s="4">
        <f t="shared" si="2"/>
        <v>6</v>
      </c>
      <c r="H180" s="3" t="s">
        <v>11</v>
      </c>
      <c r="I180" s="4">
        <v>0</v>
      </c>
      <c r="J180" s="3" t="s">
        <v>310</v>
      </c>
      <c r="K180" s="3" t="s">
        <v>9</v>
      </c>
      <c r="L180" s="3" t="s">
        <v>241</v>
      </c>
      <c r="M180" s="5" t="s">
        <v>410</v>
      </c>
    </row>
    <row r="181" spans="1:21" x14ac:dyDescent="0.35">
      <c r="A181" s="3" t="s">
        <v>248</v>
      </c>
      <c r="B181" s="3" t="s">
        <v>108</v>
      </c>
      <c r="C181" s="4">
        <v>43.461438000000001</v>
      </c>
      <c r="D181" s="4">
        <v>-3.7913060000000001</v>
      </c>
      <c r="E181" s="3">
        <v>1925</v>
      </c>
      <c r="F181" s="3">
        <v>1928</v>
      </c>
      <c r="G181" s="4">
        <f t="shared" si="2"/>
        <v>4</v>
      </c>
      <c r="H181" s="3" t="s">
        <v>11</v>
      </c>
      <c r="I181" s="4">
        <v>0</v>
      </c>
      <c r="J181" s="3" t="s">
        <v>310</v>
      </c>
      <c r="K181" s="3" t="s">
        <v>9</v>
      </c>
      <c r="L181" s="3" t="s">
        <v>241</v>
      </c>
      <c r="M181" s="5" t="s">
        <v>410</v>
      </c>
    </row>
    <row r="182" spans="1:21" x14ac:dyDescent="0.35">
      <c r="A182" s="3" t="s">
        <v>249</v>
      </c>
      <c r="B182" s="3" t="s">
        <v>23</v>
      </c>
      <c r="C182" s="4">
        <v>50.712321000000003</v>
      </c>
      <c r="D182" s="4">
        <v>-1.993298</v>
      </c>
      <c r="E182" s="3">
        <v>1927</v>
      </c>
      <c r="F182" s="3">
        <v>1979</v>
      </c>
      <c r="G182" s="4">
        <f t="shared" si="2"/>
        <v>4</v>
      </c>
      <c r="H182" s="3" t="s">
        <v>360</v>
      </c>
      <c r="I182" s="4">
        <v>49</v>
      </c>
      <c r="J182" s="3" t="s">
        <v>316</v>
      </c>
      <c r="K182" s="3" t="s">
        <v>375</v>
      </c>
      <c r="L182" s="3" t="s">
        <v>250</v>
      </c>
      <c r="M182" s="5" t="s">
        <v>411</v>
      </c>
    </row>
    <row r="183" spans="1:21" s="8" customFormat="1" x14ac:dyDescent="0.35">
      <c r="A183" s="3" t="s">
        <v>251</v>
      </c>
      <c r="B183" s="3" t="s">
        <v>20</v>
      </c>
      <c r="C183" s="4">
        <v>30.398299999999999</v>
      </c>
      <c r="D183" s="4">
        <v>-81.428299999999993</v>
      </c>
      <c r="E183" s="3">
        <v>1895</v>
      </c>
      <c r="F183" s="3">
        <v>1897</v>
      </c>
      <c r="G183" s="4">
        <f t="shared" si="2"/>
        <v>3</v>
      </c>
      <c r="H183" s="3" t="s">
        <v>11</v>
      </c>
      <c r="I183" s="4">
        <v>0</v>
      </c>
      <c r="J183" s="3" t="s">
        <v>316</v>
      </c>
      <c r="K183" s="3" t="s">
        <v>9</v>
      </c>
      <c r="L183" s="3" t="s">
        <v>15</v>
      </c>
      <c r="M183" s="6" t="s">
        <v>412</v>
      </c>
      <c r="N183" s="10"/>
      <c r="O183" s="10"/>
      <c r="P183" s="10"/>
      <c r="Q183" s="10"/>
      <c r="R183" s="10"/>
      <c r="S183" s="10"/>
      <c r="T183" s="10"/>
      <c r="U183" s="10"/>
    </row>
    <row r="184" spans="1:21" s="8" customFormat="1" x14ac:dyDescent="0.35">
      <c r="A184" s="3" t="s">
        <v>252</v>
      </c>
      <c r="B184" s="3" t="s">
        <v>20</v>
      </c>
      <c r="C184" s="4">
        <v>30.322700000000001</v>
      </c>
      <c r="D184" s="4">
        <v>-81.664599999999993</v>
      </c>
      <c r="E184" s="3">
        <v>1959</v>
      </c>
      <c r="F184" s="3">
        <v>1959</v>
      </c>
      <c r="G184" s="4">
        <f t="shared" si="2"/>
        <v>1</v>
      </c>
      <c r="H184" s="3" t="s">
        <v>11</v>
      </c>
      <c r="I184" s="4">
        <v>0</v>
      </c>
      <c r="J184" s="3" t="s">
        <v>316</v>
      </c>
      <c r="K184" s="3" t="s">
        <v>9</v>
      </c>
      <c r="L184" s="3" t="s">
        <v>79</v>
      </c>
      <c r="M184" s="6" t="s">
        <v>412</v>
      </c>
      <c r="N184" s="10"/>
      <c r="O184" s="10"/>
      <c r="P184" s="10"/>
      <c r="Q184" s="10"/>
      <c r="R184" s="10"/>
      <c r="S184" s="10"/>
      <c r="T184" s="10"/>
      <c r="U184" s="10"/>
    </row>
    <row r="185" spans="1:21" s="8" customFormat="1" x14ac:dyDescent="0.35">
      <c r="A185" s="3" t="s">
        <v>253</v>
      </c>
      <c r="B185" s="3" t="s">
        <v>20</v>
      </c>
      <c r="C185" s="4">
        <v>30.370425000000001</v>
      </c>
      <c r="D185" s="4">
        <v>-81.633330000000001</v>
      </c>
      <c r="E185" s="3">
        <v>1928</v>
      </c>
      <c r="F185" s="3">
        <v>1968</v>
      </c>
      <c r="G185" s="4">
        <f t="shared" si="2"/>
        <v>24</v>
      </c>
      <c r="H185" s="3" t="s">
        <v>361</v>
      </c>
      <c r="I185" s="4">
        <v>17</v>
      </c>
      <c r="J185" s="3" t="s">
        <v>316</v>
      </c>
      <c r="K185" s="3" t="s">
        <v>9</v>
      </c>
      <c r="L185" s="3" t="s">
        <v>79</v>
      </c>
      <c r="M185" s="6" t="s">
        <v>412</v>
      </c>
      <c r="N185" s="10"/>
      <c r="O185" s="10"/>
      <c r="P185" s="10"/>
      <c r="Q185" s="10"/>
      <c r="R185" s="10"/>
      <c r="S185" s="10"/>
      <c r="T185" s="10"/>
      <c r="U185" s="10"/>
    </row>
    <row r="186" spans="1:21" s="8" customFormat="1" x14ac:dyDescent="0.35">
      <c r="A186" s="3" t="s">
        <v>254</v>
      </c>
      <c r="B186" s="3" t="s">
        <v>20</v>
      </c>
      <c r="C186" s="4" t="s">
        <v>11</v>
      </c>
      <c r="D186" s="4" t="s">
        <v>11</v>
      </c>
      <c r="E186" s="3">
        <v>1879</v>
      </c>
      <c r="F186" s="3">
        <v>1892</v>
      </c>
      <c r="G186" s="4">
        <f t="shared" si="2"/>
        <v>2</v>
      </c>
      <c r="H186" s="3" t="s">
        <v>362</v>
      </c>
      <c r="I186" s="4">
        <v>12</v>
      </c>
      <c r="J186" s="3" t="s">
        <v>310</v>
      </c>
      <c r="K186" s="3" t="s">
        <v>9</v>
      </c>
      <c r="L186" s="8" t="s">
        <v>21</v>
      </c>
      <c r="M186" s="6" t="s">
        <v>412</v>
      </c>
      <c r="N186" s="10"/>
      <c r="O186" s="10"/>
      <c r="P186" s="10"/>
      <c r="Q186" s="10"/>
      <c r="R186" s="10"/>
      <c r="S186" s="10"/>
      <c r="T186" s="10"/>
      <c r="U186" s="10"/>
    </row>
    <row r="187" spans="1:21" s="8" customFormat="1" x14ac:dyDescent="0.35">
      <c r="A187" s="3" t="s">
        <v>255</v>
      </c>
      <c r="B187" s="3" t="s">
        <v>13</v>
      </c>
      <c r="C187" s="4">
        <v>51.871541000000001</v>
      </c>
      <c r="D187" s="4">
        <v>-8.3343489999999996</v>
      </c>
      <c r="E187" s="3">
        <v>1842</v>
      </c>
      <c r="F187" s="3">
        <v>1842</v>
      </c>
      <c r="G187" s="4">
        <f t="shared" si="2"/>
        <v>0.25</v>
      </c>
      <c r="H187" s="3" t="s">
        <v>11</v>
      </c>
      <c r="I187" s="4">
        <v>0.75</v>
      </c>
      <c r="J187" s="3" t="s">
        <v>310</v>
      </c>
      <c r="K187" s="3" t="s">
        <v>9</v>
      </c>
      <c r="L187" s="3" t="s">
        <v>15</v>
      </c>
      <c r="M187" s="6" t="s">
        <v>413</v>
      </c>
      <c r="N187" s="10"/>
      <c r="O187" s="10"/>
      <c r="P187" s="10"/>
      <c r="Q187" s="10"/>
      <c r="R187" s="10"/>
      <c r="S187" s="10"/>
      <c r="T187" s="10"/>
      <c r="U187" s="10"/>
    </row>
    <row r="188" spans="1:21" s="8" customFormat="1" x14ac:dyDescent="0.35">
      <c r="A188" s="3" t="s">
        <v>256</v>
      </c>
      <c r="B188" s="3" t="s">
        <v>13</v>
      </c>
      <c r="C188" s="4">
        <v>51.849760000000003</v>
      </c>
      <c r="D188" s="4">
        <v>-8.2939410000000002</v>
      </c>
      <c r="E188" s="3">
        <v>1906</v>
      </c>
      <c r="F188" s="3">
        <v>1906</v>
      </c>
      <c r="G188" s="4">
        <f t="shared" si="2"/>
        <v>1</v>
      </c>
      <c r="H188" s="3" t="s">
        <v>11</v>
      </c>
      <c r="I188" s="4">
        <v>0</v>
      </c>
      <c r="J188" s="3" t="s">
        <v>310</v>
      </c>
      <c r="K188" s="3" t="s">
        <v>9</v>
      </c>
      <c r="L188" s="3" t="s">
        <v>15</v>
      </c>
      <c r="M188" s="6" t="s">
        <v>413</v>
      </c>
      <c r="N188" s="10"/>
      <c r="O188" s="10"/>
      <c r="P188" s="10"/>
      <c r="Q188" s="10"/>
      <c r="R188" s="10"/>
      <c r="S188" s="10"/>
      <c r="T188" s="10"/>
      <c r="U188" s="10"/>
    </row>
    <row r="189" spans="1:21" x14ac:dyDescent="0.35">
      <c r="A189" s="3" t="s">
        <v>257</v>
      </c>
      <c r="B189" s="3" t="s">
        <v>23</v>
      </c>
      <c r="C189" s="4">
        <v>51.842799999999997</v>
      </c>
      <c r="D189" s="4">
        <v>1.2817000000000001</v>
      </c>
      <c r="E189" s="3">
        <v>1968</v>
      </c>
      <c r="F189" s="3">
        <v>1995</v>
      </c>
      <c r="G189" s="4">
        <f t="shared" si="2"/>
        <v>27</v>
      </c>
      <c r="H189" s="3">
        <v>1979</v>
      </c>
      <c r="I189" s="4">
        <v>1</v>
      </c>
      <c r="J189" s="3" t="s">
        <v>310</v>
      </c>
      <c r="K189" s="3" t="s">
        <v>9</v>
      </c>
      <c r="L189" s="3" t="s">
        <v>79</v>
      </c>
      <c r="M189" s="5" t="s">
        <v>414</v>
      </c>
    </row>
    <row r="190" spans="1:21" x14ac:dyDescent="0.35">
      <c r="A190" s="3" t="s">
        <v>258</v>
      </c>
      <c r="B190" s="3" t="s">
        <v>23</v>
      </c>
      <c r="C190" s="4">
        <v>51.391399999999997</v>
      </c>
      <c r="D190" s="4">
        <v>1.3796999999999999</v>
      </c>
      <c r="E190" s="3">
        <v>1967</v>
      </c>
      <c r="F190" s="3">
        <v>1995</v>
      </c>
      <c r="G190" s="4">
        <f t="shared" si="2"/>
        <v>28</v>
      </c>
      <c r="H190" s="3">
        <v>1978</v>
      </c>
      <c r="I190" s="4">
        <v>1</v>
      </c>
      <c r="J190" s="3" t="s">
        <v>310</v>
      </c>
      <c r="K190" s="3" t="s">
        <v>9</v>
      </c>
      <c r="L190" s="3" t="s">
        <v>79</v>
      </c>
      <c r="M190" s="5" t="s">
        <v>414</v>
      </c>
    </row>
    <row r="191" spans="1:21" x14ac:dyDescent="0.35">
      <c r="A191" s="3" t="s">
        <v>259</v>
      </c>
      <c r="B191" s="3" t="s">
        <v>23</v>
      </c>
      <c r="C191" s="4">
        <v>51.472299999999997</v>
      </c>
      <c r="D191" s="4">
        <v>1.1081000000000001</v>
      </c>
      <c r="E191" s="3">
        <v>1974</v>
      </c>
      <c r="F191" s="3">
        <v>1974</v>
      </c>
      <c r="G191" s="4">
        <f t="shared" si="2"/>
        <v>1</v>
      </c>
      <c r="H191" s="3" t="s">
        <v>11</v>
      </c>
      <c r="I191" s="4">
        <v>0</v>
      </c>
      <c r="J191" s="3" t="s">
        <v>310</v>
      </c>
      <c r="K191" s="3" t="s">
        <v>9</v>
      </c>
      <c r="L191" s="3" t="s">
        <v>79</v>
      </c>
      <c r="M191" s="5" t="s">
        <v>414</v>
      </c>
    </row>
    <row r="192" spans="1:21" x14ac:dyDescent="0.35">
      <c r="A192" s="3" t="s">
        <v>227</v>
      </c>
      <c r="B192" s="3" t="s">
        <v>23</v>
      </c>
      <c r="C192" s="4">
        <v>51.5139</v>
      </c>
      <c r="D192" s="4">
        <v>0.72550000000000003</v>
      </c>
      <c r="E192" s="3">
        <v>1911</v>
      </c>
      <c r="F192" s="3">
        <v>1995</v>
      </c>
      <c r="G192" s="4">
        <f t="shared" si="2"/>
        <v>85</v>
      </c>
      <c r="H192" s="3" t="s">
        <v>11</v>
      </c>
      <c r="I192" s="4">
        <v>0</v>
      </c>
      <c r="J192" s="3" t="s">
        <v>310</v>
      </c>
      <c r="K192" s="3" t="s">
        <v>9</v>
      </c>
      <c r="L192" s="3" t="s">
        <v>79</v>
      </c>
      <c r="M192" s="5" t="s">
        <v>414</v>
      </c>
    </row>
    <row r="193" spans="1:13" x14ac:dyDescent="0.35">
      <c r="A193" s="3" t="s">
        <v>260</v>
      </c>
      <c r="B193" s="3" t="s">
        <v>23</v>
      </c>
      <c r="C193" s="4">
        <v>51.504100000000001</v>
      </c>
      <c r="D193" s="4">
        <v>0.50680000000000003</v>
      </c>
      <c r="E193" s="3">
        <v>1969</v>
      </c>
      <c r="F193" s="3">
        <v>1983</v>
      </c>
      <c r="G193" s="4">
        <f t="shared" si="2"/>
        <v>15</v>
      </c>
      <c r="H193" s="3" t="s">
        <v>11</v>
      </c>
      <c r="I193" s="4">
        <v>0</v>
      </c>
      <c r="J193" s="3" t="s">
        <v>310</v>
      </c>
      <c r="K193" s="3" t="s">
        <v>9</v>
      </c>
      <c r="L193" s="3" t="s">
        <v>79</v>
      </c>
      <c r="M193" s="5" t="s">
        <v>414</v>
      </c>
    </row>
    <row r="194" spans="1:13" x14ac:dyDescent="0.35">
      <c r="A194" s="3" t="s">
        <v>228</v>
      </c>
      <c r="B194" s="3" t="s">
        <v>23</v>
      </c>
      <c r="C194" s="4">
        <v>51.456200000000003</v>
      </c>
      <c r="D194" s="4">
        <v>0.33679999999999999</v>
      </c>
      <c r="E194" s="3">
        <v>1912</v>
      </c>
      <c r="F194" s="3">
        <v>1995</v>
      </c>
      <c r="G194" s="4">
        <f t="shared" si="2"/>
        <v>84</v>
      </c>
      <c r="H194" s="3" t="s">
        <v>11</v>
      </c>
      <c r="I194" s="4">
        <v>0</v>
      </c>
      <c r="J194" s="3" t="s">
        <v>310</v>
      </c>
      <c r="K194" s="3" t="s">
        <v>9</v>
      </c>
      <c r="L194" s="3" t="s">
        <v>79</v>
      </c>
      <c r="M194" s="5" t="s">
        <v>414</v>
      </c>
    </row>
    <row r="195" spans="1:13" x14ac:dyDescent="0.35">
      <c r="A195" s="3" t="s">
        <v>261</v>
      </c>
      <c r="B195" s="3" t="s">
        <v>23</v>
      </c>
      <c r="C195" s="4">
        <v>51.506900000000002</v>
      </c>
      <c r="D195" s="4">
        <v>5.1799999999999999E-2</v>
      </c>
      <c r="E195" s="3">
        <v>1915</v>
      </c>
      <c r="F195" s="3">
        <v>1990</v>
      </c>
      <c r="G195" s="4">
        <f t="shared" si="2"/>
        <v>36</v>
      </c>
      <c r="H195" s="3" t="s">
        <v>363</v>
      </c>
      <c r="I195" s="4">
        <v>40</v>
      </c>
      <c r="J195" s="3" t="s">
        <v>310</v>
      </c>
      <c r="K195" s="3" t="s">
        <v>9</v>
      </c>
      <c r="L195" s="3" t="s">
        <v>79</v>
      </c>
      <c r="M195" s="5" t="s">
        <v>414</v>
      </c>
    </row>
    <row r="196" spans="1:13" x14ac:dyDescent="0.35">
      <c r="A196" s="3" t="s">
        <v>262</v>
      </c>
      <c r="B196" s="3" t="s">
        <v>23</v>
      </c>
      <c r="C196" s="4">
        <v>51.498199999999997</v>
      </c>
      <c r="D196" s="4">
        <v>4.7800000000000002E-2</v>
      </c>
      <c r="E196" s="3">
        <v>1950</v>
      </c>
      <c r="F196" s="3">
        <v>1975</v>
      </c>
      <c r="G196" s="4">
        <f t="shared" si="2"/>
        <v>26</v>
      </c>
      <c r="H196" s="3" t="s">
        <v>11</v>
      </c>
      <c r="I196" s="4">
        <v>0</v>
      </c>
      <c r="J196" s="3" t="s">
        <v>310</v>
      </c>
      <c r="K196" s="3" t="s">
        <v>9</v>
      </c>
      <c r="L196" s="3" t="s">
        <v>79</v>
      </c>
      <c r="M196" s="5" t="s">
        <v>414</v>
      </c>
    </row>
    <row r="197" spans="1:13" x14ac:dyDescent="0.35">
      <c r="A197" s="3" t="s">
        <v>263</v>
      </c>
      <c r="B197" s="3" t="s">
        <v>23</v>
      </c>
      <c r="C197" s="4">
        <v>51.501300000000001</v>
      </c>
      <c r="D197" s="4">
        <v>-6.0999999999999999E-2</v>
      </c>
      <c r="E197" s="3">
        <v>1911</v>
      </c>
      <c r="F197" s="3">
        <v>1934</v>
      </c>
      <c r="G197" s="4">
        <f t="shared" si="2"/>
        <v>24</v>
      </c>
      <c r="H197" s="3" t="s">
        <v>11</v>
      </c>
      <c r="I197" s="4">
        <v>0</v>
      </c>
      <c r="J197" s="3" t="s">
        <v>311</v>
      </c>
      <c r="K197" s="3" t="s">
        <v>9</v>
      </c>
      <c r="L197" s="3" t="s">
        <v>79</v>
      </c>
      <c r="M197" s="5" t="s">
        <v>414</v>
      </c>
    </row>
    <row r="198" spans="1:13" x14ac:dyDescent="0.35">
      <c r="A198" s="3" t="s">
        <v>229</v>
      </c>
      <c r="B198" s="3" t="s">
        <v>23</v>
      </c>
      <c r="C198" s="4">
        <v>51.506999999999998</v>
      </c>
      <c r="D198" s="4">
        <v>-7.7499999999999999E-2</v>
      </c>
      <c r="E198" s="3">
        <v>1929</v>
      </c>
      <c r="F198" s="3">
        <v>1995</v>
      </c>
      <c r="G198" s="4">
        <f t="shared" si="2"/>
        <v>67</v>
      </c>
      <c r="H198" s="3" t="s">
        <v>11</v>
      </c>
      <c r="I198" s="4">
        <v>0</v>
      </c>
      <c r="J198" s="3" t="s">
        <v>311</v>
      </c>
      <c r="K198" s="3" t="s">
        <v>9</v>
      </c>
      <c r="L198" s="3" t="s">
        <v>79</v>
      </c>
      <c r="M198" s="5" t="s">
        <v>414</v>
      </c>
    </row>
    <row r="199" spans="1:13" x14ac:dyDescent="0.35">
      <c r="A199" s="3" t="s">
        <v>264</v>
      </c>
      <c r="B199" s="3" t="s">
        <v>23</v>
      </c>
      <c r="C199" s="4">
        <v>51.507199999999997</v>
      </c>
      <c r="D199" s="4">
        <v>-9.1899999999999996E-2</v>
      </c>
      <c r="E199" s="3">
        <v>1911</v>
      </c>
      <c r="F199" s="3">
        <v>1929</v>
      </c>
      <c r="G199" s="4">
        <f t="shared" si="2"/>
        <v>19</v>
      </c>
      <c r="H199" s="3" t="s">
        <v>11</v>
      </c>
      <c r="I199" s="4">
        <v>0</v>
      </c>
      <c r="J199" s="3" t="s">
        <v>311</v>
      </c>
      <c r="K199" s="3" t="s">
        <v>9</v>
      </c>
      <c r="L199" s="3" t="s">
        <v>79</v>
      </c>
      <c r="M199" s="5" t="s">
        <v>414</v>
      </c>
    </row>
    <row r="200" spans="1:13" x14ac:dyDescent="0.35">
      <c r="A200" s="3" t="s">
        <v>265</v>
      </c>
      <c r="B200" s="3" t="s">
        <v>23</v>
      </c>
      <c r="C200" s="4">
        <v>51.446800000000003</v>
      </c>
      <c r="D200" s="4">
        <v>0.7601</v>
      </c>
      <c r="E200" s="3">
        <v>1911</v>
      </c>
      <c r="F200" s="3">
        <v>1911</v>
      </c>
      <c r="G200" s="4">
        <f t="shared" si="2"/>
        <v>8.333333333333337E-2</v>
      </c>
      <c r="H200" s="3" t="s">
        <v>11</v>
      </c>
      <c r="I200" s="4">
        <f>11/12</f>
        <v>0.91666666666666663</v>
      </c>
      <c r="J200" s="3" t="s">
        <v>310</v>
      </c>
      <c r="K200" s="3" t="s">
        <v>9</v>
      </c>
      <c r="L200" s="3" t="s">
        <v>79</v>
      </c>
      <c r="M200" s="5" t="s">
        <v>414</v>
      </c>
    </row>
    <row r="201" spans="1:13" x14ac:dyDescent="0.35">
      <c r="A201" s="3" t="s">
        <v>266</v>
      </c>
      <c r="B201" s="3" t="s">
        <v>23</v>
      </c>
      <c r="C201" s="4">
        <v>51.5107</v>
      </c>
      <c r="D201" s="4">
        <v>-0.1123</v>
      </c>
      <c r="E201" s="3">
        <v>1911</v>
      </c>
      <c r="F201" s="3">
        <v>1918</v>
      </c>
      <c r="G201" s="4">
        <f t="shared" si="2"/>
        <v>8</v>
      </c>
      <c r="H201" s="3" t="s">
        <v>11</v>
      </c>
      <c r="I201" s="4">
        <v>0</v>
      </c>
      <c r="J201" s="3" t="s">
        <v>310</v>
      </c>
      <c r="K201" s="3" t="s">
        <v>9</v>
      </c>
      <c r="L201" s="3" t="s">
        <v>79</v>
      </c>
      <c r="M201" s="5" t="s">
        <v>414</v>
      </c>
    </row>
    <row r="202" spans="1:13" x14ac:dyDescent="0.35">
      <c r="A202" s="3" t="s">
        <v>267</v>
      </c>
      <c r="B202" s="3" t="s">
        <v>23</v>
      </c>
      <c r="C202" s="4">
        <v>51.486699999999999</v>
      </c>
      <c r="D202" s="4">
        <v>-0.28410000000000002</v>
      </c>
      <c r="E202" s="3">
        <v>1911</v>
      </c>
      <c r="F202" s="3">
        <v>1924</v>
      </c>
      <c r="G202" s="4">
        <f t="shared" si="2"/>
        <v>14</v>
      </c>
      <c r="H202" s="3" t="s">
        <v>11</v>
      </c>
      <c r="I202" s="4">
        <v>0</v>
      </c>
      <c r="J202" s="3" t="s">
        <v>310</v>
      </c>
      <c r="K202" s="3" t="s">
        <v>9</v>
      </c>
      <c r="L202" s="3" t="s">
        <v>79</v>
      </c>
      <c r="M202" s="5" t="s">
        <v>414</v>
      </c>
    </row>
    <row r="203" spans="1:13" x14ac:dyDescent="0.35">
      <c r="A203" s="3" t="s">
        <v>268</v>
      </c>
      <c r="B203" s="3" t="s">
        <v>23</v>
      </c>
      <c r="C203" s="4">
        <v>51.462299999999999</v>
      </c>
      <c r="D203" s="4">
        <v>-0.31590000000000001</v>
      </c>
      <c r="E203" s="3">
        <v>1911</v>
      </c>
      <c r="F203" s="3">
        <v>1995</v>
      </c>
      <c r="G203" s="4">
        <f t="shared" si="2"/>
        <v>85</v>
      </c>
      <c r="H203" s="3" t="s">
        <v>11</v>
      </c>
      <c r="I203" s="4">
        <v>0</v>
      </c>
      <c r="J203" s="3" t="s">
        <v>310</v>
      </c>
      <c r="K203" s="3" t="s">
        <v>9</v>
      </c>
      <c r="L203" s="3" t="s">
        <v>79</v>
      </c>
      <c r="M203" s="5" t="s">
        <v>414</v>
      </c>
    </row>
    <row r="204" spans="1:13" x14ac:dyDescent="0.35">
      <c r="A204" s="3" t="s">
        <v>269</v>
      </c>
      <c r="B204" s="3" t="s">
        <v>43</v>
      </c>
      <c r="C204" s="4">
        <v>43.395269999999996</v>
      </c>
      <c r="D204" s="4">
        <v>-1.6816420000000001</v>
      </c>
      <c r="E204" s="3">
        <v>1942</v>
      </c>
      <c r="F204" s="3">
        <v>2004</v>
      </c>
      <c r="G204" s="4">
        <f t="shared" si="2"/>
        <v>54.5</v>
      </c>
      <c r="H204" s="3" t="s">
        <v>364</v>
      </c>
      <c r="I204" s="4">
        <f>6+0.5+2</f>
        <v>8.5</v>
      </c>
      <c r="J204" s="3" t="s">
        <v>316</v>
      </c>
      <c r="K204" s="3" t="s">
        <v>91</v>
      </c>
      <c r="L204" s="3" t="s">
        <v>270</v>
      </c>
      <c r="M204" s="6" t="s">
        <v>415</v>
      </c>
    </row>
    <row r="205" spans="1:13" x14ac:dyDescent="0.35">
      <c r="A205" s="3" t="s">
        <v>269</v>
      </c>
      <c r="B205" s="3" t="s">
        <v>43</v>
      </c>
      <c r="C205" s="4">
        <v>43.395269999999996</v>
      </c>
      <c r="D205" s="4">
        <v>-1.6816420000000001</v>
      </c>
      <c r="E205" s="3">
        <v>1875</v>
      </c>
      <c r="F205" s="3">
        <v>1920</v>
      </c>
      <c r="G205" s="4">
        <f t="shared" si="2"/>
        <v>46</v>
      </c>
      <c r="H205" s="3" t="s">
        <v>11</v>
      </c>
      <c r="I205" s="4">
        <v>0</v>
      </c>
      <c r="J205" s="3" t="s">
        <v>310</v>
      </c>
      <c r="K205" s="3" t="s">
        <v>9</v>
      </c>
      <c r="L205" s="3" t="s">
        <v>15</v>
      </c>
      <c r="M205" s="6" t="s">
        <v>415</v>
      </c>
    </row>
    <row r="206" spans="1:13" x14ac:dyDescent="0.35">
      <c r="A206" s="14" t="s">
        <v>271</v>
      </c>
      <c r="B206" s="3" t="s">
        <v>272</v>
      </c>
      <c r="C206" s="4">
        <v>5.3038499999999997</v>
      </c>
      <c r="D206" s="4">
        <v>-4.0261300000000002</v>
      </c>
      <c r="E206" s="3">
        <v>1979</v>
      </c>
      <c r="F206" s="3">
        <v>2011</v>
      </c>
      <c r="G206" s="4">
        <f t="shared" si="2"/>
        <v>33</v>
      </c>
      <c r="H206" s="3" t="s">
        <v>11</v>
      </c>
      <c r="I206" s="4">
        <v>0</v>
      </c>
      <c r="J206" s="3" t="s">
        <v>316</v>
      </c>
      <c r="K206" s="3" t="s">
        <v>91</v>
      </c>
      <c r="L206" s="15" t="s">
        <v>15</v>
      </c>
      <c r="M206" s="6" t="s">
        <v>416</v>
      </c>
    </row>
    <row r="207" spans="1:13" x14ac:dyDescent="0.35">
      <c r="A207" s="3" t="s">
        <v>273</v>
      </c>
      <c r="B207" s="3" t="s">
        <v>24</v>
      </c>
      <c r="C207" s="4">
        <v>-37</v>
      </c>
      <c r="D207" s="4">
        <v>144.91</v>
      </c>
      <c r="E207" s="3">
        <v>1927</v>
      </c>
      <c r="F207" s="3">
        <v>1965</v>
      </c>
      <c r="G207" s="4">
        <f t="shared" si="2"/>
        <v>35</v>
      </c>
      <c r="H207" s="3" t="s">
        <v>365</v>
      </c>
      <c r="I207" s="4">
        <v>4</v>
      </c>
      <c r="J207" s="3" t="s">
        <v>316</v>
      </c>
      <c r="K207" s="3" t="s">
        <v>313</v>
      </c>
      <c r="L207" s="3" t="s">
        <v>15</v>
      </c>
      <c r="M207" s="16" t="s">
        <v>417</v>
      </c>
    </row>
    <row r="208" spans="1:13" x14ac:dyDescent="0.35">
      <c r="A208" s="3" t="s">
        <v>273</v>
      </c>
      <c r="B208" s="3" t="s">
        <v>24</v>
      </c>
      <c r="C208" s="4">
        <v>-37</v>
      </c>
      <c r="D208" s="4">
        <v>144.91</v>
      </c>
      <c r="E208" s="3">
        <v>1872</v>
      </c>
      <c r="F208" s="3">
        <v>1966</v>
      </c>
      <c r="G208" s="4">
        <f t="shared" si="2"/>
        <v>91</v>
      </c>
      <c r="H208" s="3" t="s">
        <v>366</v>
      </c>
      <c r="I208" s="4">
        <v>4</v>
      </c>
      <c r="J208" s="3" t="s">
        <v>310</v>
      </c>
      <c r="K208" s="3" t="s">
        <v>9</v>
      </c>
      <c r="L208" s="3" t="s">
        <v>79</v>
      </c>
      <c r="M208" s="16" t="s">
        <v>417</v>
      </c>
    </row>
    <row r="209" spans="1:13" x14ac:dyDescent="0.35">
      <c r="A209" s="17" t="s">
        <v>274</v>
      </c>
      <c r="B209" s="3" t="s">
        <v>13</v>
      </c>
      <c r="C209" s="4">
        <v>53.295285</v>
      </c>
      <c r="D209" s="4">
        <v>-6.1311609999999996</v>
      </c>
      <c r="E209" s="3">
        <v>1925</v>
      </c>
      <c r="F209" s="3">
        <v>1931</v>
      </c>
      <c r="G209" s="4">
        <f t="shared" si="2"/>
        <v>4.3531827515400412</v>
      </c>
      <c r="H209" s="8" t="s">
        <v>21</v>
      </c>
      <c r="I209" s="4">
        <f>7-((288+226+222+218+299+105+232)/365.25)</f>
        <v>2.6468172484599588</v>
      </c>
      <c r="J209" s="3" t="s">
        <v>316</v>
      </c>
      <c r="K209" s="3" t="s">
        <v>374</v>
      </c>
      <c r="L209" s="3" t="s">
        <v>15</v>
      </c>
      <c r="M209" s="5" t="s">
        <v>418</v>
      </c>
    </row>
    <row r="210" spans="1:13" x14ac:dyDescent="0.35">
      <c r="A210" s="18" t="s">
        <v>275</v>
      </c>
      <c r="B210" s="3" t="s">
        <v>20</v>
      </c>
      <c r="C210" s="19">
        <v>38.588610000000003</v>
      </c>
      <c r="D210" s="4">
        <v>-121.51</v>
      </c>
      <c r="E210" s="20">
        <v>1919</v>
      </c>
      <c r="F210" s="20">
        <f>E210+105</f>
        <v>2024</v>
      </c>
      <c r="G210" s="4">
        <v>74</v>
      </c>
      <c r="H210" s="8" t="s">
        <v>21</v>
      </c>
      <c r="I210" s="4">
        <f>(F210-E210)-G210</f>
        <v>31</v>
      </c>
      <c r="J210" s="3" t="s">
        <v>310</v>
      </c>
      <c r="K210" s="3" t="s">
        <v>9</v>
      </c>
      <c r="L210" s="3" t="s">
        <v>79</v>
      </c>
      <c r="M210" s="6" t="s">
        <v>419</v>
      </c>
    </row>
    <row r="211" spans="1:13" x14ac:dyDescent="0.35">
      <c r="A211" s="18" t="s">
        <v>276</v>
      </c>
      <c r="B211" s="3" t="s">
        <v>20</v>
      </c>
      <c r="C211" s="19">
        <v>38.349580000000003</v>
      </c>
      <c r="D211" s="4">
        <v>-121.53355999999999</v>
      </c>
      <c r="E211" s="20">
        <v>1944</v>
      </c>
      <c r="F211" s="20">
        <f>E211+80</f>
        <v>2024</v>
      </c>
      <c r="G211" s="4">
        <v>78</v>
      </c>
      <c r="H211" s="8" t="s">
        <v>21</v>
      </c>
      <c r="I211" s="4">
        <f t="shared" ref="I211:I234" si="3">(F211-E211)-G211</f>
        <v>2</v>
      </c>
      <c r="J211" s="3" t="s">
        <v>310</v>
      </c>
      <c r="K211" s="3" t="s">
        <v>9</v>
      </c>
      <c r="L211" s="3" t="s">
        <v>79</v>
      </c>
      <c r="M211" s="6" t="s">
        <v>419</v>
      </c>
    </row>
    <row r="212" spans="1:13" x14ac:dyDescent="0.35">
      <c r="A212" s="18" t="s">
        <v>277</v>
      </c>
      <c r="B212" s="3" t="s">
        <v>20</v>
      </c>
      <c r="C212" s="19">
        <v>38.255279999999999</v>
      </c>
      <c r="D212" s="4">
        <v>-121.44</v>
      </c>
      <c r="E212" s="20">
        <v>1959</v>
      </c>
      <c r="F212" s="20">
        <f>E212+65</f>
        <v>2024</v>
      </c>
      <c r="G212" s="4">
        <v>62.1</v>
      </c>
      <c r="H212" s="8" t="s">
        <v>21</v>
      </c>
      <c r="I212" s="4">
        <f t="shared" si="3"/>
        <v>2.8999999999999986</v>
      </c>
      <c r="J212" s="3" t="s">
        <v>310</v>
      </c>
      <c r="K212" s="3" t="s">
        <v>9</v>
      </c>
      <c r="L212" s="3" t="s">
        <v>79</v>
      </c>
      <c r="M212" s="6" t="s">
        <v>419</v>
      </c>
    </row>
    <row r="213" spans="1:13" x14ac:dyDescent="0.35">
      <c r="A213" s="18" t="s">
        <v>278</v>
      </c>
      <c r="B213" s="3" t="s">
        <v>20</v>
      </c>
      <c r="C213" s="4">
        <v>38.239469999999997</v>
      </c>
      <c r="D213" s="4">
        <v>-121.51674</v>
      </c>
      <c r="E213" s="20">
        <v>1929</v>
      </c>
      <c r="F213" s="20">
        <f>E213+95</f>
        <v>2024</v>
      </c>
      <c r="G213" s="4">
        <v>74.900000000000006</v>
      </c>
      <c r="H213" s="8" t="s">
        <v>21</v>
      </c>
      <c r="I213" s="4">
        <f t="shared" si="3"/>
        <v>20.099999999999994</v>
      </c>
      <c r="J213" s="3" t="s">
        <v>310</v>
      </c>
      <c r="K213" s="3" t="s">
        <v>9</v>
      </c>
      <c r="L213" s="3" t="s">
        <v>79</v>
      </c>
      <c r="M213" s="6" t="s">
        <v>419</v>
      </c>
    </row>
    <row r="214" spans="1:13" x14ac:dyDescent="0.35">
      <c r="A214" s="18" t="s">
        <v>279</v>
      </c>
      <c r="B214" s="3" t="s">
        <v>20</v>
      </c>
      <c r="C214" s="4">
        <v>38.225499999999997</v>
      </c>
      <c r="D214" s="4">
        <v>-121.4911</v>
      </c>
      <c r="E214" s="20">
        <v>1925</v>
      </c>
      <c r="F214" s="20">
        <f>E214+99</f>
        <v>2024</v>
      </c>
      <c r="G214" s="4">
        <v>98</v>
      </c>
      <c r="H214" s="8" t="s">
        <v>21</v>
      </c>
      <c r="I214" s="4">
        <f t="shared" si="3"/>
        <v>1</v>
      </c>
      <c r="J214" s="3" t="s">
        <v>310</v>
      </c>
      <c r="K214" s="3" t="s">
        <v>9</v>
      </c>
      <c r="L214" s="3" t="s">
        <v>79</v>
      </c>
      <c r="M214" s="6" t="s">
        <v>419</v>
      </c>
    </row>
    <row r="215" spans="1:13" x14ac:dyDescent="0.35">
      <c r="A215" s="18" t="s">
        <v>280</v>
      </c>
      <c r="B215" s="3" t="s">
        <v>20</v>
      </c>
      <c r="C215" s="19">
        <v>38.15972</v>
      </c>
      <c r="D215" s="4">
        <v>-121.68639</v>
      </c>
      <c r="E215" s="20">
        <v>1915</v>
      </c>
      <c r="F215" s="20">
        <f>E215+109</f>
        <v>2024</v>
      </c>
      <c r="G215" s="4">
        <v>78.7</v>
      </c>
      <c r="H215" s="8" t="s">
        <v>21</v>
      </c>
      <c r="I215" s="4">
        <f t="shared" si="3"/>
        <v>30.299999999999997</v>
      </c>
      <c r="J215" s="3" t="s">
        <v>310</v>
      </c>
      <c r="K215" s="3" t="s">
        <v>9</v>
      </c>
      <c r="L215" s="3" t="s">
        <v>79</v>
      </c>
      <c r="M215" s="6" t="s">
        <v>419</v>
      </c>
    </row>
    <row r="216" spans="1:13" x14ac:dyDescent="0.35">
      <c r="A216" s="18" t="s">
        <v>281</v>
      </c>
      <c r="B216" s="3" t="s">
        <v>20</v>
      </c>
      <c r="C216" s="4">
        <v>38.1295</v>
      </c>
      <c r="D216" s="4">
        <v>-121.58389</v>
      </c>
      <c r="E216" s="20">
        <v>1944</v>
      </c>
      <c r="F216" s="20">
        <f>E216+80</f>
        <v>2024</v>
      </c>
      <c r="G216" s="4">
        <v>63.2</v>
      </c>
      <c r="H216" s="8" t="s">
        <v>21</v>
      </c>
      <c r="I216" s="4">
        <f t="shared" si="3"/>
        <v>16.799999999999997</v>
      </c>
      <c r="J216" s="3" t="s">
        <v>310</v>
      </c>
      <c r="K216" s="3" t="s">
        <v>9</v>
      </c>
      <c r="L216" s="3" t="s">
        <v>79</v>
      </c>
      <c r="M216" s="6" t="s">
        <v>419</v>
      </c>
    </row>
    <row r="217" spans="1:13" x14ac:dyDescent="0.35">
      <c r="A217" s="18" t="s">
        <v>282</v>
      </c>
      <c r="B217" s="3" t="s">
        <v>20</v>
      </c>
      <c r="C217" s="4">
        <v>38.104999999999997</v>
      </c>
      <c r="D217" s="4">
        <v>-121.69917</v>
      </c>
      <c r="E217" s="20">
        <v>1944</v>
      </c>
      <c r="F217" s="20">
        <f>E217+40</f>
        <v>1984</v>
      </c>
      <c r="G217" s="4">
        <v>25.9</v>
      </c>
      <c r="H217" s="8" t="s">
        <v>21</v>
      </c>
      <c r="I217" s="4">
        <f t="shared" si="3"/>
        <v>14.100000000000001</v>
      </c>
      <c r="J217" s="3" t="s">
        <v>310</v>
      </c>
      <c r="K217" s="3" t="s">
        <v>9</v>
      </c>
      <c r="L217" s="3" t="s">
        <v>79</v>
      </c>
      <c r="M217" s="6" t="s">
        <v>419</v>
      </c>
    </row>
    <row r="218" spans="1:13" x14ac:dyDescent="0.35">
      <c r="A218" s="17" t="s">
        <v>283</v>
      </c>
      <c r="B218" s="3" t="s">
        <v>20</v>
      </c>
      <c r="C218" s="4">
        <v>38.073610000000002</v>
      </c>
      <c r="D218" s="4">
        <v>-121.855</v>
      </c>
      <c r="E218" s="20">
        <v>1915</v>
      </c>
      <c r="F218" s="20">
        <f>E218+109</f>
        <v>2024</v>
      </c>
      <c r="G218" s="4">
        <v>65.8</v>
      </c>
      <c r="H218" s="8" t="s">
        <v>21</v>
      </c>
      <c r="I218" s="4">
        <f t="shared" si="3"/>
        <v>43.2</v>
      </c>
      <c r="J218" s="3" t="s">
        <v>310</v>
      </c>
      <c r="K218" s="3" t="s">
        <v>9</v>
      </c>
      <c r="L218" s="3" t="s">
        <v>79</v>
      </c>
      <c r="M218" s="6" t="s">
        <v>419</v>
      </c>
    </row>
    <row r="219" spans="1:13" x14ac:dyDescent="0.35">
      <c r="A219" s="17" t="s">
        <v>284</v>
      </c>
      <c r="B219" s="3" t="s">
        <v>20</v>
      </c>
      <c r="C219" s="4">
        <v>38.040559999999999</v>
      </c>
      <c r="D219" s="4">
        <v>-122.14556</v>
      </c>
      <c r="E219" s="20">
        <v>1944</v>
      </c>
      <c r="F219" s="20">
        <f>E219+80</f>
        <v>2024</v>
      </c>
      <c r="G219" s="4">
        <v>55.8</v>
      </c>
      <c r="H219" s="8" t="s">
        <v>21</v>
      </c>
      <c r="I219" s="4">
        <f t="shared" si="3"/>
        <v>24.200000000000003</v>
      </c>
      <c r="J219" s="3" t="s">
        <v>310</v>
      </c>
      <c r="K219" s="3" t="s">
        <v>9</v>
      </c>
      <c r="L219" s="3" t="s">
        <v>79</v>
      </c>
      <c r="M219" s="6" t="s">
        <v>419</v>
      </c>
    </row>
    <row r="220" spans="1:13" x14ac:dyDescent="0.35">
      <c r="A220" s="17" t="s">
        <v>285</v>
      </c>
      <c r="B220" s="3" t="s">
        <v>20</v>
      </c>
      <c r="C220" s="4">
        <v>38.017780000000002</v>
      </c>
      <c r="D220" s="4">
        <v>-121.80306</v>
      </c>
      <c r="E220" s="20">
        <v>1934</v>
      </c>
      <c r="F220" s="20">
        <f>E220+90</f>
        <v>2024</v>
      </c>
      <c r="G220" s="4">
        <v>74.599999999999994</v>
      </c>
      <c r="H220" s="8" t="s">
        <v>21</v>
      </c>
      <c r="I220" s="4">
        <f t="shared" si="3"/>
        <v>15.400000000000006</v>
      </c>
      <c r="J220" s="3" t="s">
        <v>310</v>
      </c>
      <c r="K220" s="3" t="s">
        <v>9</v>
      </c>
      <c r="L220" s="3" t="s">
        <v>79</v>
      </c>
      <c r="M220" s="6" t="s">
        <v>419</v>
      </c>
    </row>
    <row r="221" spans="1:13" x14ac:dyDescent="0.35">
      <c r="A221" s="17" t="s">
        <v>286</v>
      </c>
      <c r="B221" s="3" t="s">
        <v>20</v>
      </c>
      <c r="C221" s="4">
        <v>38.10333</v>
      </c>
      <c r="D221" s="4">
        <v>-121.59139</v>
      </c>
      <c r="E221" s="20">
        <v>1957</v>
      </c>
      <c r="F221" s="20">
        <f>E221+64</f>
        <v>2021</v>
      </c>
      <c r="G221" s="4">
        <v>56.3</v>
      </c>
      <c r="H221" s="8" t="s">
        <v>21</v>
      </c>
      <c r="I221" s="4">
        <f t="shared" si="3"/>
        <v>7.7000000000000028</v>
      </c>
      <c r="J221" s="3" t="s">
        <v>310</v>
      </c>
      <c r="K221" s="3" t="s">
        <v>9</v>
      </c>
      <c r="L221" s="3" t="s">
        <v>79</v>
      </c>
      <c r="M221" s="6" t="s">
        <v>419</v>
      </c>
    </row>
    <row r="222" spans="1:13" x14ac:dyDescent="0.35">
      <c r="A222" s="17" t="s">
        <v>287</v>
      </c>
      <c r="B222" s="3" t="s">
        <v>20</v>
      </c>
      <c r="C222" s="4">
        <v>38.090000000000003</v>
      </c>
      <c r="D222" s="4">
        <v>-121.68694000000001</v>
      </c>
      <c r="E222" s="20">
        <v>1944</v>
      </c>
      <c r="F222" s="20">
        <f>E222+80</f>
        <v>2024</v>
      </c>
      <c r="G222" s="4">
        <v>67</v>
      </c>
      <c r="H222" s="8" t="s">
        <v>21</v>
      </c>
      <c r="I222" s="4">
        <f t="shared" si="3"/>
        <v>13</v>
      </c>
      <c r="J222" s="3" t="s">
        <v>310</v>
      </c>
      <c r="K222" s="3" t="s">
        <v>9</v>
      </c>
      <c r="L222" s="3" t="s">
        <v>79</v>
      </c>
      <c r="M222" s="6" t="s">
        <v>419</v>
      </c>
    </row>
    <row r="223" spans="1:13" ht="15" thickBot="1" x14ac:dyDescent="0.4">
      <c r="A223" s="21" t="s">
        <v>288</v>
      </c>
      <c r="B223" s="3" t="s">
        <v>20</v>
      </c>
      <c r="C223" s="4">
        <v>38.050229999999999</v>
      </c>
      <c r="D223" s="4">
        <v>-121.49687</v>
      </c>
      <c r="E223" s="20">
        <v>1928</v>
      </c>
      <c r="F223" s="20">
        <f>E223+96</f>
        <v>2024</v>
      </c>
      <c r="G223" s="4">
        <v>78.8</v>
      </c>
      <c r="H223" s="8" t="s">
        <v>21</v>
      </c>
      <c r="I223" s="4">
        <f t="shared" si="3"/>
        <v>17.200000000000003</v>
      </c>
      <c r="J223" s="3" t="s">
        <v>310</v>
      </c>
      <c r="K223" s="3" t="s">
        <v>9</v>
      </c>
      <c r="L223" s="3" t="s">
        <v>79</v>
      </c>
      <c r="M223" s="6" t="s">
        <v>419</v>
      </c>
    </row>
    <row r="224" spans="1:13" x14ac:dyDescent="0.35">
      <c r="A224" s="17" t="s">
        <v>289</v>
      </c>
      <c r="B224" s="3" t="s">
        <v>20</v>
      </c>
      <c r="C224" s="4">
        <v>38.001719999999999</v>
      </c>
      <c r="D224" s="4">
        <v>-121.52381</v>
      </c>
      <c r="E224" s="20">
        <v>1957</v>
      </c>
      <c r="F224" s="20">
        <f>E224+67</f>
        <v>2024</v>
      </c>
      <c r="G224" s="4">
        <v>59.2</v>
      </c>
      <c r="H224" s="8" t="s">
        <v>21</v>
      </c>
      <c r="I224" s="4">
        <f t="shared" si="3"/>
        <v>7.7999999999999972</v>
      </c>
      <c r="J224" s="3" t="s">
        <v>310</v>
      </c>
      <c r="K224" s="3" t="s">
        <v>9</v>
      </c>
      <c r="L224" s="3" t="s">
        <v>79</v>
      </c>
      <c r="M224" s="6" t="s">
        <v>419</v>
      </c>
    </row>
    <row r="225" spans="1:13" x14ac:dyDescent="0.35">
      <c r="A225" s="17" t="s">
        <v>290</v>
      </c>
      <c r="B225" s="3" t="s">
        <v>20</v>
      </c>
      <c r="C225" s="4">
        <v>37.997219999999999</v>
      </c>
      <c r="D225" s="4">
        <v>-121.41943999999999</v>
      </c>
      <c r="E225" s="20">
        <v>1939</v>
      </c>
      <c r="F225" s="20">
        <f>E225+85</f>
        <v>2024</v>
      </c>
      <c r="G225" s="4">
        <v>70.599999999999994</v>
      </c>
      <c r="H225" s="8" t="s">
        <v>21</v>
      </c>
      <c r="I225" s="4">
        <f t="shared" si="3"/>
        <v>14.400000000000006</v>
      </c>
      <c r="J225" s="3" t="s">
        <v>310</v>
      </c>
      <c r="K225" s="3" t="s">
        <v>9</v>
      </c>
      <c r="L225" s="3" t="s">
        <v>79</v>
      </c>
      <c r="M225" s="6" t="s">
        <v>419</v>
      </c>
    </row>
    <row r="226" spans="1:13" x14ac:dyDescent="0.35">
      <c r="A226" s="17" t="s">
        <v>291</v>
      </c>
      <c r="B226" s="3" t="s">
        <v>20</v>
      </c>
      <c r="C226" s="4">
        <v>37.990279999999998</v>
      </c>
      <c r="D226" s="4">
        <v>-121.58028</v>
      </c>
      <c r="E226" s="20">
        <v>1945</v>
      </c>
      <c r="F226" s="20">
        <f>E226+79</f>
        <v>2024</v>
      </c>
      <c r="G226" s="4">
        <v>55.5</v>
      </c>
      <c r="H226" s="8" t="s">
        <v>21</v>
      </c>
      <c r="I226" s="4">
        <f t="shared" si="3"/>
        <v>23.5</v>
      </c>
      <c r="J226" s="3" t="s">
        <v>310</v>
      </c>
      <c r="K226" s="3" t="s">
        <v>9</v>
      </c>
      <c r="L226" s="3" t="s">
        <v>79</v>
      </c>
      <c r="M226" s="6" t="s">
        <v>419</v>
      </c>
    </row>
    <row r="227" spans="1:13" x14ac:dyDescent="0.35">
      <c r="A227" s="17" t="s">
        <v>292</v>
      </c>
      <c r="B227" s="3" t="s">
        <v>20</v>
      </c>
      <c r="C227" s="4">
        <v>37.962710000000001</v>
      </c>
      <c r="D227" s="4">
        <v>-121.36556</v>
      </c>
      <c r="E227" s="20">
        <v>1959</v>
      </c>
      <c r="F227" s="20">
        <f>E227+65</f>
        <v>2024</v>
      </c>
      <c r="G227" s="4">
        <v>61</v>
      </c>
      <c r="H227" s="8" t="s">
        <v>21</v>
      </c>
      <c r="I227" s="4">
        <f t="shared" si="3"/>
        <v>4</v>
      </c>
      <c r="J227" s="3" t="s">
        <v>310</v>
      </c>
      <c r="K227" s="3" t="s">
        <v>9</v>
      </c>
      <c r="L227" s="3" t="s">
        <v>79</v>
      </c>
      <c r="M227" s="6" t="s">
        <v>419</v>
      </c>
    </row>
    <row r="228" spans="1:13" x14ac:dyDescent="0.35">
      <c r="A228" s="17" t="s">
        <v>293</v>
      </c>
      <c r="B228" s="3" t="s">
        <v>20</v>
      </c>
      <c r="C228" s="4">
        <v>37.890830000000001</v>
      </c>
      <c r="D228" s="4">
        <v>-121.48833</v>
      </c>
      <c r="E228" s="20">
        <v>1944</v>
      </c>
      <c r="F228" s="20">
        <f>E228+80</f>
        <v>2024</v>
      </c>
      <c r="G228" s="4">
        <v>69.400000000000006</v>
      </c>
      <c r="H228" s="8" t="s">
        <v>21</v>
      </c>
      <c r="I228" s="4">
        <f t="shared" si="3"/>
        <v>10.599999999999994</v>
      </c>
      <c r="J228" s="3" t="s">
        <v>310</v>
      </c>
      <c r="K228" s="3" t="s">
        <v>9</v>
      </c>
      <c r="L228" s="3" t="s">
        <v>79</v>
      </c>
      <c r="M228" s="6" t="s">
        <v>419</v>
      </c>
    </row>
    <row r="229" spans="1:13" x14ac:dyDescent="0.35">
      <c r="A229" s="17" t="s">
        <v>294</v>
      </c>
      <c r="B229" s="3" t="s">
        <v>20</v>
      </c>
      <c r="C229" s="4">
        <v>37.864629999999998</v>
      </c>
      <c r="D229" s="4">
        <v>-121.32308</v>
      </c>
      <c r="E229" s="20">
        <v>1958</v>
      </c>
      <c r="F229" s="20">
        <f>E229+66</f>
        <v>2024</v>
      </c>
      <c r="G229" s="4">
        <v>59</v>
      </c>
      <c r="H229" s="8" t="s">
        <v>21</v>
      </c>
      <c r="I229" s="4">
        <f t="shared" si="3"/>
        <v>7</v>
      </c>
      <c r="J229" s="3" t="s">
        <v>310</v>
      </c>
      <c r="K229" s="3" t="s">
        <v>9</v>
      </c>
      <c r="L229" s="3" t="s">
        <v>79</v>
      </c>
      <c r="M229" s="6" t="s">
        <v>419</v>
      </c>
    </row>
    <row r="230" spans="1:13" x14ac:dyDescent="0.35">
      <c r="A230" s="17" t="s">
        <v>295</v>
      </c>
      <c r="B230" s="3" t="s">
        <v>20</v>
      </c>
      <c r="C230" s="4">
        <v>37.835279999999997</v>
      </c>
      <c r="D230" s="4">
        <v>-121.38361</v>
      </c>
      <c r="E230" s="20">
        <v>1958</v>
      </c>
      <c r="F230" s="20">
        <f>E230+66</f>
        <v>2024</v>
      </c>
      <c r="G230" s="4">
        <v>60</v>
      </c>
      <c r="H230" s="8" t="s">
        <v>21</v>
      </c>
      <c r="I230" s="4">
        <f t="shared" si="3"/>
        <v>6</v>
      </c>
      <c r="J230" s="3" t="s">
        <v>310</v>
      </c>
      <c r="K230" s="3" t="s">
        <v>9</v>
      </c>
      <c r="L230" s="3" t="s">
        <v>79</v>
      </c>
      <c r="M230" s="6" t="s">
        <v>419</v>
      </c>
    </row>
    <row r="231" spans="1:13" x14ac:dyDescent="0.35">
      <c r="A231" s="17" t="s">
        <v>296</v>
      </c>
      <c r="B231" s="3" t="s">
        <v>20</v>
      </c>
      <c r="C231" s="4">
        <v>37.828690000000002</v>
      </c>
      <c r="D231" s="4">
        <v>-121.55301</v>
      </c>
      <c r="E231" s="20">
        <v>1957</v>
      </c>
      <c r="F231" s="20">
        <f>E231+67</f>
        <v>2024</v>
      </c>
      <c r="G231" s="4">
        <v>61</v>
      </c>
      <c r="H231" s="8" t="s">
        <v>21</v>
      </c>
      <c r="I231" s="4">
        <f t="shared" si="3"/>
        <v>6</v>
      </c>
      <c r="J231" s="3" t="s">
        <v>310</v>
      </c>
      <c r="K231" s="3" t="s">
        <v>9</v>
      </c>
      <c r="L231" s="3" t="s">
        <v>79</v>
      </c>
      <c r="M231" s="6" t="s">
        <v>419</v>
      </c>
    </row>
    <row r="232" spans="1:13" x14ac:dyDescent="0.35">
      <c r="A232" s="17" t="s">
        <v>297</v>
      </c>
      <c r="B232" s="3" t="s">
        <v>20</v>
      </c>
      <c r="C232" s="4">
        <v>37.820140000000002</v>
      </c>
      <c r="D232" s="4">
        <v>-121.44986</v>
      </c>
      <c r="E232" s="20">
        <v>1958</v>
      </c>
      <c r="F232" s="20">
        <f>E232+66</f>
        <v>2024</v>
      </c>
      <c r="G232" s="4">
        <v>52.8</v>
      </c>
      <c r="H232" s="8" t="s">
        <v>21</v>
      </c>
      <c r="I232" s="4">
        <f t="shared" si="3"/>
        <v>13.200000000000003</v>
      </c>
      <c r="J232" s="3" t="s">
        <v>310</v>
      </c>
      <c r="K232" s="3" t="s">
        <v>9</v>
      </c>
      <c r="L232" s="3" t="s">
        <v>79</v>
      </c>
      <c r="M232" s="6" t="s">
        <v>419</v>
      </c>
    </row>
    <row r="233" spans="1:13" x14ac:dyDescent="0.35">
      <c r="A233" s="17" t="s">
        <v>298</v>
      </c>
      <c r="B233" s="3" t="s">
        <v>20</v>
      </c>
      <c r="C233" s="4">
        <v>37.804810000000003</v>
      </c>
      <c r="D233" s="4">
        <v>-121.44956000000001</v>
      </c>
      <c r="E233" s="20">
        <v>1957</v>
      </c>
      <c r="F233" s="20">
        <f>E233+67</f>
        <v>2024</v>
      </c>
      <c r="G233" s="4">
        <v>61.5</v>
      </c>
      <c r="H233" s="8" t="s">
        <v>21</v>
      </c>
      <c r="I233" s="4">
        <f t="shared" si="3"/>
        <v>5.5</v>
      </c>
      <c r="J233" s="3" t="s">
        <v>310</v>
      </c>
      <c r="K233" s="3" t="s">
        <v>9</v>
      </c>
      <c r="L233" s="3" t="s">
        <v>79</v>
      </c>
      <c r="M233" s="6" t="s">
        <v>419</v>
      </c>
    </row>
    <row r="234" spans="1:13" x14ac:dyDescent="0.35">
      <c r="A234" s="17" t="s">
        <v>299</v>
      </c>
      <c r="B234" s="3" t="s">
        <v>20</v>
      </c>
      <c r="C234" s="4">
        <v>37.786140000000003</v>
      </c>
      <c r="D234" s="4">
        <v>-121.30649</v>
      </c>
      <c r="E234" s="20">
        <v>1920</v>
      </c>
      <c r="F234" s="20">
        <f>E234+104</f>
        <v>2024</v>
      </c>
      <c r="G234" s="4">
        <v>45.8</v>
      </c>
      <c r="H234" s="8" t="s">
        <v>21</v>
      </c>
      <c r="I234" s="4">
        <f t="shared" si="3"/>
        <v>58.2</v>
      </c>
      <c r="J234" s="3" t="s">
        <v>310</v>
      </c>
      <c r="K234" s="3" t="s">
        <v>9</v>
      </c>
      <c r="L234" s="3" t="s">
        <v>79</v>
      </c>
      <c r="M234" s="6" t="s">
        <v>419</v>
      </c>
    </row>
    <row r="235" spans="1:13" x14ac:dyDescent="0.35">
      <c r="A235" s="22" t="s">
        <v>367</v>
      </c>
      <c r="B235" s="3" t="s">
        <v>151</v>
      </c>
      <c r="C235" s="23">
        <v>79.919178000000002</v>
      </c>
      <c r="D235" s="23">
        <v>16.832923999999998</v>
      </c>
      <c r="E235" s="20">
        <v>1900</v>
      </c>
      <c r="F235" s="20">
        <v>1900</v>
      </c>
      <c r="G235" s="4">
        <f>1-I235</f>
        <v>0.29000000000000004</v>
      </c>
      <c r="H235" s="20" t="s">
        <v>368</v>
      </c>
      <c r="I235" s="4">
        <v>0.71</v>
      </c>
      <c r="J235" s="3" t="s">
        <v>310</v>
      </c>
      <c r="K235" s="3" t="s">
        <v>9</v>
      </c>
      <c r="L235" s="3" t="s">
        <v>15</v>
      </c>
      <c r="M235" s="5" t="s">
        <v>420</v>
      </c>
    </row>
    <row r="236" spans="1:13" x14ac:dyDescent="0.35">
      <c r="A236" s="22" t="s">
        <v>309</v>
      </c>
      <c r="B236" s="3" t="s">
        <v>151</v>
      </c>
      <c r="C236" s="23">
        <v>79.875488000000004</v>
      </c>
      <c r="D236" s="23">
        <v>16.062946</v>
      </c>
      <c r="E236" s="20">
        <v>1872</v>
      </c>
      <c r="F236" s="20">
        <v>1873</v>
      </c>
      <c r="G236" s="4">
        <f>2-I236</f>
        <v>0.29000000000000004</v>
      </c>
      <c r="H236" s="20" t="s">
        <v>369</v>
      </c>
      <c r="I236" s="4">
        <v>1.71</v>
      </c>
      <c r="J236" s="3" t="s">
        <v>310</v>
      </c>
      <c r="K236" s="3" t="s">
        <v>9</v>
      </c>
      <c r="L236" s="3" t="s">
        <v>370</v>
      </c>
      <c r="M236" s="5" t="s">
        <v>420</v>
      </c>
    </row>
    <row r="237" spans="1:13" x14ac:dyDescent="0.35">
      <c r="A237" s="22" t="s">
        <v>371</v>
      </c>
      <c r="B237" s="3" t="s">
        <v>151</v>
      </c>
      <c r="C237" s="23">
        <v>79.718778</v>
      </c>
      <c r="D237" s="23">
        <v>10.965166</v>
      </c>
      <c r="E237" s="20">
        <v>1897</v>
      </c>
      <c r="F237" s="20">
        <v>1897</v>
      </c>
      <c r="G237" s="4">
        <f>1-I237</f>
        <v>9.9999999999999978E-2</v>
      </c>
      <c r="H237" s="20" t="s">
        <v>372</v>
      </c>
      <c r="I237" s="4">
        <v>0.9</v>
      </c>
      <c r="J237" s="3" t="s">
        <v>310</v>
      </c>
      <c r="K237" s="3" t="s">
        <v>9</v>
      </c>
      <c r="L237" s="3" t="s">
        <v>15</v>
      </c>
      <c r="M237" s="5" t="s">
        <v>420</v>
      </c>
    </row>
    <row r="238" spans="1:13" x14ac:dyDescent="0.35">
      <c r="A238" s="3" t="s">
        <v>300</v>
      </c>
      <c r="B238" s="3" t="s">
        <v>23</v>
      </c>
      <c r="C238" s="4">
        <v>53.4</v>
      </c>
      <c r="D238" s="4">
        <v>-3</v>
      </c>
      <c r="E238" s="3">
        <v>1853</v>
      </c>
      <c r="F238" s="3">
        <v>1904</v>
      </c>
      <c r="G238" s="4">
        <f t="shared" ref="G238:G242" si="4">(1+(F238-E238))-I238</f>
        <v>52</v>
      </c>
      <c r="H238" s="3" t="s">
        <v>11</v>
      </c>
      <c r="I238" s="4">
        <v>0</v>
      </c>
      <c r="J238" s="3" t="s">
        <v>310</v>
      </c>
      <c r="K238" s="3" t="s">
        <v>317</v>
      </c>
      <c r="L238" s="3" t="s">
        <v>301</v>
      </c>
      <c r="M238" s="5" t="s">
        <v>421</v>
      </c>
    </row>
    <row r="239" spans="1:13" x14ac:dyDescent="0.35">
      <c r="A239" s="3" t="s">
        <v>302</v>
      </c>
      <c r="B239" s="3" t="s">
        <v>23</v>
      </c>
      <c r="C239" s="4">
        <v>53.383333</v>
      </c>
      <c r="D239" s="4">
        <v>-3.2166670000000002</v>
      </c>
      <c r="E239" s="3">
        <v>1853</v>
      </c>
      <c r="F239" s="3">
        <v>1904</v>
      </c>
      <c r="G239" s="4">
        <f t="shared" si="4"/>
        <v>52</v>
      </c>
      <c r="H239" s="3" t="s">
        <v>11</v>
      </c>
      <c r="I239" s="4">
        <v>0</v>
      </c>
      <c r="J239" s="3" t="s">
        <v>310</v>
      </c>
      <c r="K239" s="3" t="s">
        <v>317</v>
      </c>
      <c r="L239" s="3" t="s">
        <v>301</v>
      </c>
      <c r="M239" s="5" t="s">
        <v>421</v>
      </c>
    </row>
    <row r="240" spans="1:13" x14ac:dyDescent="0.35">
      <c r="A240" s="3" t="s">
        <v>303</v>
      </c>
      <c r="B240" s="3" t="s">
        <v>304</v>
      </c>
      <c r="C240" s="4">
        <v>1.2865660000000001</v>
      </c>
      <c r="D240" s="4">
        <v>103.851973</v>
      </c>
      <c r="E240" s="3">
        <v>1834</v>
      </c>
      <c r="F240" s="3">
        <v>1841</v>
      </c>
      <c r="G240" s="4">
        <f t="shared" si="4"/>
        <v>1.5</v>
      </c>
      <c r="H240" s="3" t="s">
        <v>305</v>
      </c>
      <c r="I240" s="4">
        <v>6.5</v>
      </c>
      <c r="J240" s="3" t="s">
        <v>310</v>
      </c>
      <c r="K240" s="3" t="s">
        <v>21</v>
      </c>
      <c r="L240" s="3" t="s">
        <v>79</v>
      </c>
      <c r="M240" s="28" t="s">
        <v>373</v>
      </c>
    </row>
    <row r="241" spans="1:21" x14ac:dyDescent="0.35">
      <c r="A241" s="3" t="s">
        <v>306</v>
      </c>
      <c r="B241" s="3" t="s">
        <v>304</v>
      </c>
      <c r="C241" s="7">
        <v>1.2669999999999999</v>
      </c>
      <c r="D241" s="7">
        <v>103.85</v>
      </c>
      <c r="E241" s="3">
        <v>1865</v>
      </c>
      <c r="F241" s="3">
        <v>1865</v>
      </c>
      <c r="G241" s="4">
        <f>(1+(F241-E241))-I241</f>
        <v>1</v>
      </c>
      <c r="H241" s="3" t="s">
        <v>321</v>
      </c>
      <c r="I241" s="4">
        <v>0</v>
      </c>
      <c r="J241" s="3" t="s">
        <v>310</v>
      </c>
      <c r="K241" s="3" t="s">
        <v>21</v>
      </c>
      <c r="L241" s="3" t="s">
        <v>79</v>
      </c>
      <c r="M241" s="28" t="s">
        <v>373</v>
      </c>
    </row>
    <row r="242" spans="1:21" x14ac:dyDescent="0.35">
      <c r="A242" s="3" t="s">
        <v>307</v>
      </c>
      <c r="B242" s="3" t="s">
        <v>304</v>
      </c>
      <c r="C242" s="7">
        <v>1.4670000000000001</v>
      </c>
      <c r="D242" s="7">
        <v>103.833</v>
      </c>
      <c r="E242" s="3">
        <v>1947</v>
      </c>
      <c r="F242" s="3">
        <v>1947</v>
      </c>
      <c r="G242" s="4">
        <f t="shared" si="4"/>
        <v>8.9999999999999969E-2</v>
      </c>
      <c r="H242" s="3" t="s">
        <v>308</v>
      </c>
      <c r="I242" s="4">
        <v>0.91</v>
      </c>
      <c r="J242" s="3" t="s">
        <v>21</v>
      </c>
      <c r="K242" s="3" t="s">
        <v>21</v>
      </c>
      <c r="L242" s="3" t="s">
        <v>15</v>
      </c>
      <c r="M242" s="28" t="s">
        <v>373</v>
      </c>
    </row>
    <row r="243" spans="1:21" customFormat="1" x14ac:dyDescent="0.35">
      <c r="C243" s="24"/>
      <c r="D243" s="24"/>
      <c r="G243" s="24"/>
      <c r="I243" s="24"/>
    </row>
    <row r="244" spans="1:21" customFormat="1" x14ac:dyDescent="0.35">
      <c r="C244" s="24"/>
      <c r="D244" s="24"/>
      <c r="G244" s="24"/>
      <c r="I244" s="24"/>
    </row>
    <row r="245" spans="1:21" customFormat="1" x14ac:dyDescent="0.35">
      <c r="C245" s="24"/>
      <c r="D245" s="24"/>
      <c r="G245" s="24"/>
      <c r="I245" s="24"/>
    </row>
    <row r="246" spans="1:21" customFormat="1" x14ac:dyDescent="0.35">
      <c r="C246" s="24"/>
      <c r="D246" s="24"/>
      <c r="G246" s="24"/>
      <c r="I246" s="24"/>
    </row>
    <row r="247" spans="1:21" customFormat="1" x14ac:dyDescent="0.35">
      <c r="C247" s="24"/>
      <c r="D247" s="24"/>
      <c r="G247" s="24"/>
      <c r="I247" s="24"/>
    </row>
    <row r="248" spans="1:21" customFormat="1" x14ac:dyDescent="0.35">
      <c r="C248" s="24"/>
      <c r="D248" s="24"/>
      <c r="G248" s="24"/>
      <c r="I248" s="24"/>
    </row>
    <row r="249" spans="1:21" customFormat="1" x14ac:dyDescent="0.35">
      <c r="C249" s="24"/>
      <c r="D249" s="24"/>
      <c r="G249" s="24"/>
      <c r="I249" s="24"/>
    </row>
    <row r="250" spans="1:21" customFormat="1" x14ac:dyDescent="0.35">
      <c r="C250" s="24"/>
      <c r="D250" s="24"/>
      <c r="G250" s="24"/>
      <c r="I250" s="24"/>
    </row>
    <row r="251" spans="1:21" customFormat="1" x14ac:dyDescent="0.35">
      <c r="C251" s="24"/>
      <c r="D251" s="24"/>
      <c r="G251" s="24"/>
      <c r="I251" s="24"/>
    </row>
    <row r="252" spans="1:21" customFormat="1" x14ac:dyDescent="0.35">
      <c r="C252" s="24"/>
      <c r="D252" s="24"/>
      <c r="G252" s="24"/>
      <c r="I252" s="24"/>
    </row>
    <row r="253" spans="1:21" customFormat="1" x14ac:dyDescent="0.35">
      <c r="C253" s="24"/>
      <c r="D253" s="24"/>
      <c r="G253" s="24"/>
      <c r="I253" s="24"/>
    </row>
    <row r="254" spans="1:21" customFormat="1" x14ac:dyDescent="0.35">
      <c r="C254" s="24"/>
      <c r="D254" s="24"/>
      <c r="G254" s="24"/>
      <c r="I254" s="24"/>
    </row>
    <row r="255" spans="1:21" s="25" customFormat="1" x14ac:dyDescent="0.35">
      <c r="C255" s="26"/>
      <c r="D255" s="26"/>
      <c r="G255" s="26"/>
      <c r="I255" s="26"/>
      <c r="N255"/>
      <c r="O255"/>
      <c r="P255"/>
      <c r="Q255"/>
      <c r="R255"/>
      <c r="S255"/>
      <c r="T255"/>
      <c r="U255"/>
    </row>
  </sheetData>
  <phoneticPr fontId="8" type="noConversion"/>
  <hyperlinks>
    <hyperlink ref="M209" r:id="rId1" xr:uid="{3B3BC2EB-07A7-4388-8DE3-0B4BE623A44F}"/>
    <hyperlink ref="M238" r:id="rId2" xr:uid="{76D41B0C-176D-4DCA-A7B0-148F54D438D6}"/>
    <hyperlink ref="M189" r:id="rId3" xr:uid="{ED199385-3869-42EF-8C0C-B78D855CFBD6}"/>
    <hyperlink ref="M207" r:id="rId4" xr:uid="{1EC0D7B3-38E6-4FC7-B9BD-8BE20F164A1C}"/>
    <hyperlink ref="M54" r:id="rId5" xr:uid="{07E3CD6B-5FC6-4613-81A2-BE92995204E2}"/>
    <hyperlink ref="M59" r:id="rId6" xr:uid="{31D74E63-CDB0-4403-853F-8D303ABE669E}"/>
    <hyperlink ref="M60" r:id="rId7" xr:uid="{B8688911-0B7D-4852-B0CF-0DFBB3375335}"/>
    <hyperlink ref="M62" r:id="rId8" xr:uid="{1ADFE9F5-747D-4123-826A-32BB24BDB434}"/>
    <hyperlink ref="M63" r:id="rId9" xr:uid="{4C768480-6874-45BB-92EA-9286217F3F37}"/>
    <hyperlink ref="M66" r:id="rId10" xr:uid="{3A020A2D-C1B0-4BFF-A75B-E2BA82C558E1}"/>
    <hyperlink ref="M69" r:id="rId11" location="s0010" xr:uid="{5D4F4102-E9A8-44C3-BB8A-D949EFF93A74}"/>
    <hyperlink ref="M89" r:id="rId12" xr:uid="{E0E660CB-C13D-47E2-8CC7-02F3466E9404}"/>
    <hyperlink ref="M94" r:id="rId13" xr:uid="{41974C0D-C899-48E3-B8F9-A1F3596FE7C8}"/>
    <hyperlink ref="M97" r:id="rId14" xr:uid="{026E0DB0-2AC2-4E39-818F-DFF0A4364143}"/>
    <hyperlink ref="M157" r:id="rId15" location="Sec2" xr:uid="{3B4D3AAC-47CF-4508-9018-C84A5684680D}"/>
    <hyperlink ref="M163" r:id="rId16" xr:uid="{6F125413-61E1-4C9B-B5C2-7CB8E424AB2D}"/>
    <hyperlink ref="M168" r:id="rId17" xr:uid="{6F67BA82-1D7E-4810-A272-90552C4A9357}"/>
    <hyperlink ref="M174" r:id="rId18" xr:uid="{D02339E2-CA26-404B-A61B-AB45E74ECDF4}"/>
    <hyperlink ref="M182" r:id="rId19" xr:uid="{087F2AC3-495E-41CB-8107-0AD10D64D954}"/>
    <hyperlink ref="M103" r:id="rId20" xr:uid="{EB67F5C1-0C5A-4FC9-863D-B122ABBD3ADE}"/>
    <hyperlink ref="M150" r:id="rId21" xr:uid="{6E602822-A462-413C-8556-FBD612C4A3B6}"/>
    <hyperlink ref="M70" r:id="rId22" location="s0010" xr:uid="{7CD29A62-C61A-499A-9413-7485E33AA6F4}"/>
    <hyperlink ref="M187" r:id="rId23" location="section2" xr:uid="{1ECF59C1-51FE-416C-B411-4182A18F1416}"/>
    <hyperlink ref="M204" r:id="rId24" xr:uid="{1A6970FE-A26E-4EA7-9AEE-2D24E9C09FD3}"/>
    <hyperlink ref="M183" r:id="rId25" xr:uid="{FA6BC1BC-4762-4794-9633-B5608B70ADD3}"/>
    <hyperlink ref="M105" r:id="rId26" xr:uid="{B808C8C8-0DCC-4FCA-96E6-921E91B8BECB}"/>
    <hyperlink ref="M45" r:id="rId27" xr:uid="{348972A7-D69E-41EA-B213-F21ABAD15781}"/>
    <hyperlink ref="M38" r:id="rId28" xr:uid="{65041048-45D4-4A88-8A43-B70DDDE6FEA4}"/>
    <hyperlink ref="M75" r:id="rId29" xr:uid="{9D755DE4-521D-4B8D-9C65-0427B55C8416}"/>
    <hyperlink ref="M2" r:id="rId30" xr:uid="{F25384DA-537D-4664-827D-260498FC7D86}"/>
    <hyperlink ref="M77" r:id="rId31" xr:uid="{2016EA30-A594-4407-8F5F-279AEDDADE01}"/>
    <hyperlink ref="M5" r:id="rId32" xr:uid="{F03F33AB-5737-44E5-A79E-5DE5AD20FBBF}"/>
    <hyperlink ref="M47" r:id="rId33" location="tocto1n3" xr:uid="{3B721DAD-78FD-4AA2-8682-8B4B59E79EBC}"/>
    <hyperlink ref="M206" r:id="rId34" xr:uid="{7CF77CDA-0932-47C2-8F01-5A69B8E9B95B}"/>
    <hyperlink ref="M64" r:id="rId35" xr:uid="{B49BB6E5-677B-453E-A173-704444C8F1CE}"/>
    <hyperlink ref="M53" r:id="rId36" location="sec2" xr:uid="{51823FDB-4EC1-4D30-AB2C-45AF9D37C653}"/>
    <hyperlink ref="M61" r:id="rId37" xr:uid="{C303579C-BF46-444C-B4B4-DE4965DD1413}"/>
    <hyperlink ref="M101" r:id="rId38" xr:uid="{F718EBEC-AFF1-4288-85FD-09F2ACC52B61}"/>
    <hyperlink ref="M160" r:id="rId39" xr:uid="{427A19E3-8871-462D-B2ED-4EDE1648EF46}"/>
    <hyperlink ref="M210" r:id="rId40" xr:uid="{9C3A377D-F241-4EF5-A93C-F5BBC0124F88}"/>
    <hyperlink ref="M44" r:id="rId41" xr:uid="{9D9BD6F8-E0D2-4BDC-BE5A-DC3A2829BCE9}"/>
    <hyperlink ref="M46" r:id="rId42" xr:uid="{00BA547B-96F7-43F5-AC6E-DCF63F4AC25E}"/>
    <hyperlink ref="M158:M159" r:id="rId43" location="Sec2" display="https://link.springer.com/article/10.1007/s00190-019-01238-w - Sec2" xr:uid="{D8B0C963-BF87-4FEB-80F1-F2C903EBB142}"/>
    <hyperlink ref="M205" r:id="rId44" xr:uid="{433F0C12-B690-43F6-A4FE-E09899D867DE}"/>
    <hyperlink ref="M208" r:id="rId45" xr:uid="{B3EF503E-80A2-4402-BBDE-9040FE69857D}"/>
    <hyperlink ref="M239" r:id="rId46" xr:uid="{5F5E2B05-7458-433E-BF1D-FB07B9D6544B}"/>
    <hyperlink ref="M235" r:id="rId47" xr:uid="{FA9A33EF-29CE-443A-8AB4-58E1AA5E65D3}"/>
    <hyperlink ref="M6:M35" r:id="rId48" display="https://www.nodc.noaa.gov/media/pdf/esm/ESM_SEP2003vol14no1.pdf" xr:uid="{24BD7411-EFBB-46B7-BADD-723A29361D1B}"/>
    <hyperlink ref="M37" r:id="rId49" xr:uid="{3D967C62-5007-4F28-9DE3-61EAA9164C70}"/>
    <hyperlink ref="M36" r:id="rId50" xr:uid="{653C2DD7-1142-4ED7-B594-2088ADA1959A}"/>
    <hyperlink ref="M3:M4" r:id="rId51" display="https://academic.oup.com/gji/article/71/3/809/656230?login=true" xr:uid="{3508DF27-5EC0-49F1-83CC-6E7745A67989}"/>
    <hyperlink ref="M39" r:id="rId52" xr:uid="{FC482D97-161F-48DC-9077-5F4AD949E65E}"/>
    <hyperlink ref="M40" r:id="rId53" xr:uid="{5AA4BEC5-8773-457C-B6B6-72231B61AA1A}"/>
    <hyperlink ref="M41" r:id="rId54" xr:uid="{A7C577FD-0189-43FF-A9EA-83F56E3C8F86}"/>
    <hyperlink ref="M42" r:id="rId55" xr:uid="{12CB3403-9105-41C1-A1F5-6264DDF50D45}"/>
    <hyperlink ref="M43" r:id="rId56" xr:uid="{42ACD472-DED5-4147-9BB5-995E26C8D69B}"/>
    <hyperlink ref="M48" r:id="rId57" location="tocto1n3" xr:uid="{CE671A36-C3CC-47A7-9DEE-42CB36A4CF65}"/>
    <hyperlink ref="M49" r:id="rId58" location="tocto1n3" xr:uid="{B1197F3C-1E3A-46B9-89B9-955905982DC1}"/>
    <hyperlink ref="M50" r:id="rId59" location="tocto1n3" xr:uid="{C36AFFF3-619C-4348-BC44-4FEFC0801293}"/>
    <hyperlink ref="M51" r:id="rId60" location="tocto1n3" xr:uid="{04D735CC-A641-427D-AFC2-E08824F25EA2}"/>
    <hyperlink ref="M52" r:id="rId61" location="tocto1n3" xr:uid="{6EBFBD99-9D28-4725-A850-643AE9312F7C}"/>
    <hyperlink ref="M55" r:id="rId62" xr:uid="{A8856F18-DC6A-44CD-BA6E-9F4626EE040A}"/>
    <hyperlink ref="M56" r:id="rId63" xr:uid="{DD3F2BC4-834D-4835-9AA1-3081FF746C27}"/>
    <hyperlink ref="M57" r:id="rId64" xr:uid="{E5DFC9AD-63C8-4A5F-9585-1017B4C81BAC}"/>
    <hyperlink ref="M58" r:id="rId65" xr:uid="{6B3D50E5-552B-461E-8896-676BA6DE0178}"/>
    <hyperlink ref="M65" r:id="rId66" xr:uid="{F705F859-536B-44E0-A564-6A11A0237F44}"/>
    <hyperlink ref="M67" r:id="rId67" xr:uid="{4DFDDE3D-D1EF-43E1-9398-F7F5D6BECC1F}"/>
    <hyperlink ref="M68" r:id="rId68" xr:uid="{A4F41CDC-D22B-485B-BE43-F6024B19052D}"/>
    <hyperlink ref="M71" r:id="rId69" location="s0010" xr:uid="{16C8CD25-794E-48F4-99E0-8945750FA9E3}"/>
    <hyperlink ref="M72" r:id="rId70" location="s0010" xr:uid="{E9F0DAA3-6775-476B-930E-ECAD0776A468}"/>
    <hyperlink ref="M73" r:id="rId71" location="s0010" xr:uid="{D9E9269F-02D3-4ADA-B4D3-4F2EC9BE8DB6}"/>
    <hyperlink ref="M74" r:id="rId72" location="s0010" xr:uid="{939CD655-31E0-4013-B990-814A0AFF7EB6}"/>
    <hyperlink ref="M76" r:id="rId73" xr:uid="{7E3509B3-4650-404A-9467-584AF65FF8EC}"/>
    <hyperlink ref="M78" r:id="rId74" xr:uid="{321C45A2-3279-401B-AC40-83CD193BA81A}"/>
    <hyperlink ref="M79" r:id="rId75" xr:uid="{2AE441B3-985B-4C4B-8FD5-8234EDADAD46}"/>
    <hyperlink ref="M80" r:id="rId76" xr:uid="{E1FBA3E1-96D9-4EF4-9E68-45B9B1936408}"/>
    <hyperlink ref="M81" r:id="rId77" xr:uid="{7DA148E3-B1BC-46A1-97BE-B71890855A0F}"/>
    <hyperlink ref="M82:M88" r:id="rId78" display="https://www.researchgate.net/publication/261063515_Nineteenth_Century_North_American_and_Pacific_Tidal_Data_Lost_or_Just_Forgotten" xr:uid="{9D855C3B-F5F6-4063-9FA3-AB8262C62C44}"/>
    <hyperlink ref="M90" r:id="rId79" xr:uid="{56A1208E-4C55-426C-B128-4E008A9D5B9E}"/>
    <hyperlink ref="M91" r:id="rId80" xr:uid="{9A4FD5C5-3F6D-4EE9-B20D-D0F53080DC2B}"/>
    <hyperlink ref="M92" r:id="rId81" xr:uid="{8E0259A8-9603-417B-A394-F6BB57F942BB}"/>
    <hyperlink ref="M93" r:id="rId82" xr:uid="{731FDA46-2751-4315-8BBB-D47285E8D8DE}"/>
    <hyperlink ref="M95" r:id="rId83" xr:uid="{5AFF8D29-9726-40D8-A4AD-24596A945810}"/>
    <hyperlink ref="M96" r:id="rId84" xr:uid="{1488773A-2AB4-4FC4-BD44-481092FB2DBA}"/>
    <hyperlink ref="M98" r:id="rId85" xr:uid="{2BC4C52D-E9DE-458E-910A-FAD910E3BBCC}"/>
    <hyperlink ref="M99" r:id="rId86" xr:uid="{B00B0EDE-4F62-46E3-91D5-1C48FF74C4C4}"/>
    <hyperlink ref="M100" r:id="rId87" xr:uid="{95E0287C-C0C0-4011-A540-8F5C9344D7AA}"/>
    <hyperlink ref="M102" r:id="rId88" xr:uid="{2C0C8AD6-B492-42DD-8E0E-DD4D3866605B}"/>
    <hyperlink ref="M104" r:id="rId89" xr:uid="{FA641985-E8B1-4113-B4AE-0921B9540C7D}"/>
    <hyperlink ref="M106:M143" r:id="rId90" display="https://pdxscholar.library.pdx.edu/cgi/viewcontent.cgi?article=1426&amp;context=cengin_fac" xr:uid="{4D9FBFA3-D23D-41BA-AA40-4599AD13A001}"/>
    <hyperlink ref="M144" r:id="rId91" xr:uid="{E1B4DEFC-E5C7-4A34-92A4-025E0AE3150E}"/>
    <hyperlink ref="M145" r:id="rId92" xr:uid="{ECF88FF5-F980-422C-B477-085062C4E529}"/>
    <hyperlink ref="M146" r:id="rId93" xr:uid="{078A76F6-58D0-4468-A858-F393F98F658D}"/>
    <hyperlink ref="M147" r:id="rId94" xr:uid="{C8C91214-328B-49CA-ACB6-B354D6C1F606}"/>
    <hyperlink ref="M148" r:id="rId95" xr:uid="{E49CEF9F-F567-407B-BDC4-AA080137EC7A}"/>
    <hyperlink ref="M149" r:id="rId96" xr:uid="{C50E6AEE-D397-4750-96D8-A02810F6AF48}"/>
    <hyperlink ref="M151" r:id="rId97" xr:uid="{131663E7-33FB-4531-93A2-6372DD6037C0}"/>
    <hyperlink ref="M152" r:id="rId98" xr:uid="{0C256CC1-0BCD-44B0-84DF-6374F5510538}"/>
    <hyperlink ref="M153" r:id="rId99" xr:uid="{65285280-15A2-44DB-B72F-D28C05A4E877}"/>
    <hyperlink ref="M154" r:id="rId100" xr:uid="{ADAF3B4D-1BAC-49BF-8FD8-56418B23AB7D}"/>
    <hyperlink ref="M155" r:id="rId101" xr:uid="{2D3EBC6C-805F-440C-9DC0-2D334A9F42BC}"/>
    <hyperlink ref="M156" r:id="rId102" xr:uid="{999846F5-FEE8-444B-A60B-8A7B699DBC2F}"/>
    <hyperlink ref="M158" r:id="rId103" location="Sec2" xr:uid="{F13FB530-C41D-4505-9940-238B55EDE5E0}"/>
    <hyperlink ref="M159" r:id="rId104" location="Sec2" xr:uid="{D375F386-03C0-4475-8A88-E8BC0A9EB4C3}"/>
    <hyperlink ref="M161" r:id="rId105" xr:uid="{A42333B2-049B-43EB-914B-28D2C7EC8CCA}"/>
    <hyperlink ref="M162" r:id="rId106" xr:uid="{C39529F3-155B-458A-8FDB-91795A99416F}"/>
    <hyperlink ref="M164" r:id="rId107" xr:uid="{0A1664E6-8D1E-4EA3-9FBD-79D0468A22FD}"/>
    <hyperlink ref="M165" r:id="rId108" xr:uid="{B9BEB5A9-17DB-4C7D-A1C3-20A39229CA29}"/>
    <hyperlink ref="M166" r:id="rId109" xr:uid="{36817F4A-CBBC-4BFC-8B3C-A93DB16D1EC7}"/>
    <hyperlink ref="M167" r:id="rId110" xr:uid="{690E80AB-3618-4257-8D83-B47D14688F30}"/>
    <hyperlink ref="M169" r:id="rId111" xr:uid="{64365C79-97C8-4513-B75A-C0B9B7DFAF84}"/>
    <hyperlink ref="M170" r:id="rId112" xr:uid="{BF5516BC-9984-4396-8B86-261EA5787689}"/>
    <hyperlink ref="M171" r:id="rId113" xr:uid="{2F2D3722-3621-4171-82DF-E93A04C075E1}"/>
    <hyperlink ref="M172" r:id="rId114" xr:uid="{7EA6AFD3-7A8E-47E5-9264-3DA91306524C}"/>
    <hyperlink ref="M173" r:id="rId115" xr:uid="{59E1B0B9-2782-45E6-AB5B-A79C31E66F5E}"/>
    <hyperlink ref="M175" r:id="rId116" xr:uid="{37EF509B-5100-445C-B25C-A14849AC8B22}"/>
    <hyperlink ref="M176" r:id="rId117" xr:uid="{11B3C1A8-FB32-43F8-9786-68351674B168}"/>
    <hyperlink ref="M177" r:id="rId118" xr:uid="{CA07AEB5-93F0-48C1-9A7D-21955B86F509}"/>
    <hyperlink ref="M178" r:id="rId119" xr:uid="{C205AE12-C373-4A95-AD08-DC153A7692C9}"/>
    <hyperlink ref="M179" r:id="rId120" xr:uid="{BAA490DE-24AF-496C-A944-AFE618E89A55}"/>
    <hyperlink ref="M180" r:id="rId121" xr:uid="{AD475A5E-E822-4E4D-9043-9F1C76A15275}"/>
    <hyperlink ref="M181" r:id="rId122" xr:uid="{19B60015-5DD0-4881-AD1A-4E8A92834104}"/>
    <hyperlink ref="M184" r:id="rId123" xr:uid="{4230630E-8E31-4F94-9060-84925822AC5A}"/>
    <hyperlink ref="M185" r:id="rId124" xr:uid="{9BA68D3E-1DF8-4DCC-AB36-DB2AAE25B162}"/>
    <hyperlink ref="M186" r:id="rId125" xr:uid="{CD3C4809-4BC9-4151-AB8B-D92FC8E283B4}"/>
    <hyperlink ref="M188" r:id="rId126" location="section2" xr:uid="{93E8E16A-C463-4941-AC2C-5E171B2FD129}"/>
    <hyperlink ref="M190:M203" r:id="rId127" display="https://www.proquest.com/docview/2649433831?fromopenview=true&amp;pq-origsite=gscholar&amp;sourcetype=Scholarly%20Journals" xr:uid="{07A28231-0868-47FD-B96B-3BDB695A20E3}"/>
    <hyperlink ref="M211" r:id="rId128" xr:uid="{145EBFB4-61F2-4D70-87D6-F5B09F284D2B}"/>
    <hyperlink ref="M212" r:id="rId129" xr:uid="{6D7EFE46-FFFB-400A-87DE-A59E1D9D437F}"/>
    <hyperlink ref="M213" r:id="rId130" xr:uid="{9F989D22-D74E-4A69-A148-CF65FD838B94}"/>
    <hyperlink ref="M214" r:id="rId131" xr:uid="{897E005C-A3C1-4FF3-ABCF-0E737580E87C}"/>
    <hyperlink ref="M215" r:id="rId132" xr:uid="{4ED77876-FF1E-4F49-ADF5-85CE38C596FF}"/>
    <hyperlink ref="M216" r:id="rId133" xr:uid="{5B0CB9BE-E81B-4ECE-A435-B956D3A7476B}"/>
    <hyperlink ref="M217" r:id="rId134" xr:uid="{6292DE55-83A5-4273-89C4-1157BBDFBA02}"/>
    <hyperlink ref="M218" r:id="rId135" xr:uid="{97ACE801-495E-4131-B4B3-AF42FA88EA4F}"/>
    <hyperlink ref="M219" r:id="rId136" xr:uid="{DA39D34E-32BE-42C5-B046-79DA2F5510FE}"/>
    <hyperlink ref="M220" r:id="rId137" xr:uid="{76EB78C9-7AD4-422D-A0EA-E53F4471B5E8}"/>
    <hyperlink ref="M221" r:id="rId138" xr:uid="{26E96A42-A256-4FE1-85B4-44E4DF537C58}"/>
    <hyperlink ref="M222" r:id="rId139" xr:uid="{DAFD8D19-E81E-4AFB-8573-18F47EDB7D3F}"/>
    <hyperlink ref="M234" r:id="rId140" xr:uid="{B1E6B0E3-0DCA-469E-A992-A792EC46D0E2}"/>
    <hyperlink ref="M233" r:id="rId141" xr:uid="{43B6A8DC-0F36-4692-A1E9-B530D333DFA4}"/>
    <hyperlink ref="M232" r:id="rId142" xr:uid="{AEFD4F05-4463-490B-AB3F-58C18EBF172E}"/>
    <hyperlink ref="M231" r:id="rId143" xr:uid="{010AACEC-5712-498B-B67A-CA2641C86825}"/>
    <hyperlink ref="M230" r:id="rId144" xr:uid="{EFAE9DF6-D984-4177-9504-FA4A69E29528}"/>
    <hyperlink ref="M229" r:id="rId145" xr:uid="{A11F3AD8-B19A-419E-80D7-E9EFBA74F8A2}"/>
    <hyperlink ref="M228" r:id="rId146" xr:uid="{3AB79308-468B-4C3F-9C4C-D476FDF82CD3}"/>
    <hyperlink ref="M227" r:id="rId147" xr:uid="{AE7F21BB-B64E-4478-A8DD-A923AA1E0393}"/>
    <hyperlink ref="M226" r:id="rId148" xr:uid="{42C16ABE-4E91-4A36-83B9-F431FA525505}"/>
    <hyperlink ref="M225" r:id="rId149" xr:uid="{F038FC53-2FEA-4A91-9623-2371AC96E279}"/>
    <hyperlink ref="M224" r:id="rId150" xr:uid="{B989BD58-5BC7-41BC-88F0-921795AE053B}"/>
    <hyperlink ref="M223" r:id="rId151" xr:uid="{63AD07E0-53C4-40E3-B524-609B46A32B86}"/>
    <hyperlink ref="M236" r:id="rId152" xr:uid="{1C6977C6-EDF9-414A-ABE8-31C66EDD9BF9}"/>
    <hyperlink ref="M237" r:id="rId153" xr:uid="{2734F33F-2D2E-4849-A0EC-22815CBDB7EC}"/>
  </hyperlinks>
  <pageMargins left="0.7" right="0.7" top="0.75" bottom="0.75" header="0.3" footer="0.3"/>
  <pageSetup paperSize="9" orientation="portrait" r:id="rId15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Kenwright</dc:creator>
  <cp:lastModifiedBy>Christian Kenwright</cp:lastModifiedBy>
  <dcterms:created xsi:type="dcterms:W3CDTF">2026-03-13T18:29:10Z</dcterms:created>
  <dcterms:modified xsi:type="dcterms:W3CDTF">2026-06-05T09:58:23Z</dcterms:modified>
</cp:coreProperties>
</file>